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Abt2\Ref22\2_Arbeit\PLANUNG\Planungshilfen\Prämienrechner\"/>
    </mc:Choice>
  </mc:AlternateContent>
  <workbookProtection workbookAlgorithmName="SHA-512" workbookHashValue="y7jYqimh06w7OpUr+MHgj64CHJUsbV99Ie22Ni3+9GnTVvx/IjqpKIBgZ6CluXEEY7Hes5yZ4JO0Ys/YKuRjKQ==" workbookSaltValue="JlUQxVETtwvtDgm8OYm71g==" workbookSpinCount="100000" lockStructure="1"/>
  <bookViews>
    <workbookView xWindow="28680" yWindow="-120" windowWidth="29040" windowHeight="17520"/>
  </bookViews>
  <sheets>
    <sheet name="Start" sheetId="5" r:id="rId1"/>
    <sheet name="Berechnung (Ö)" sheetId="17" r:id="rId2"/>
    <sheet name="Ermittlung ÖR" sheetId="14" r:id="rId3"/>
    <sheet name="Input" sheetId="3" state="hidden" r:id="rId4"/>
    <sheet name="Diagramm" sheetId="4" r:id="rId5"/>
    <sheet name="Druckfassung" sheetId="11" r:id="rId6"/>
    <sheet name="Maßnahmenblatt" sheetId="18" r:id="rId7"/>
  </sheets>
  <definedNames>
    <definedName name="_xlnm.Print_Area" localSheetId="5">Druckfassung!$A$1:$J$64</definedName>
    <definedName name="_xlnm.Print_Area" localSheetId="0">Start!$A$1:$J$33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14" l="1"/>
  <c r="G37" i="17" l="1"/>
  <c r="G8" i="11"/>
  <c r="V32" i="14" l="1"/>
  <c r="E33" i="14" l="1"/>
  <c r="G20" i="14"/>
  <c r="G22" i="14" s="1"/>
  <c r="S32" i="14" l="1"/>
  <c r="V26" i="14"/>
  <c r="Z26" i="14" s="1"/>
  <c r="L39" i="14"/>
  <c r="L37" i="14"/>
  <c r="L36" i="14"/>
  <c r="L34" i="14"/>
  <c r="L28" i="14"/>
  <c r="L24" i="14"/>
  <c r="L22" i="14"/>
  <c r="G26" i="14"/>
  <c r="L20" i="14" l="1"/>
  <c r="W50" i="14" l="1"/>
  <c r="X50" i="14"/>
  <c r="Y50" i="14"/>
  <c r="V50" i="14"/>
  <c r="W49" i="14"/>
  <c r="X49" i="14"/>
  <c r="Y49" i="14"/>
  <c r="V49" i="14"/>
  <c r="W48" i="14"/>
  <c r="X48" i="14"/>
  <c r="Y48" i="14"/>
  <c r="V48" i="14"/>
  <c r="S57" i="14"/>
  <c r="S56" i="14"/>
  <c r="S55" i="14"/>
  <c r="Q57" i="14"/>
  <c r="Q56" i="14"/>
  <c r="Q55" i="14"/>
  <c r="O57" i="14"/>
  <c r="O56" i="14"/>
  <c r="O55" i="14"/>
  <c r="P57" i="14" l="1"/>
  <c r="R57" i="14"/>
  <c r="P55" i="14"/>
  <c r="P56" i="14"/>
  <c r="S22" i="14" l="1"/>
  <c r="S36" i="14"/>
  <c r="S37" i="14"/>
  <c r="H14" i="17" l="1"/>
  <c r="G14" i="17"/>
  <c r="N32" i="3" l="1"/>
  <c r="M32" i="3"/>
  <c r="L32" i="14" s="1"/>
  <c r="V47" i="14" l="1"/>
  <c r="K16" i="14"/>
  <c r="F36" i="17" l="1"/>
  <c r="G36" i="17"/>
  <c r="H36" i="17"/>
  <c r="D44" i="14" l="1"/>
  <c r="F10" i="11"/>
  <c r="G10" i="11"/>
  <c r="B13" i="11"/>
  <c r="B11" i="11"/>
  <c r="D7" i="11"/>
  <c r="G7" i="11"/>
  <c r="G6" i="11"/>
  <c r="C7" i="11"/>
  <c r="F2" i="11"/>
  <c r="E2" i="11"/>
  <c r="D4" i="11"/>
  <c r="F2" i="4"/>
  <c r="E2" i="4"/>
  <c r="D2" i="4"/>
  <c r="C2" i="4"/>
  <c r="I5" i="14"/>
  <c r="I16" i="14" l="1"/>
  <c r="G15" i="14"/>
  <c r="V51" i="14" l="1"/>
  <c r="I48" i="14"/>
  <c r="I49" i="14"/>
  <c r="I50" i="14"/>
  <c r="I47" i="14"/>
  <c r="K47" i="14" s="1"/>
  <c r="D42" i="17"/>
  <c r="I30" i="11" s="1"/>
  <c r="H32" i="17"/>
  <c r="G23" i="11" s="1"/>
  <c r="G32" i="17"/>
  <c r="F23" i="11" s="1"/>
  <c r="H31" i="17"/>
  <c r="G31" i="17"/>
  <c r="H26" i="17"/>
  <c r="H27" i="17" s="1"/>
  <c r="G19" i="11" s="1"/>
  <c r="G26" i="17"/>
  <c r="G27" i="17" s="1"/>
  <c r="F19" i="11" s="1"/>
  <c r="H23" i="17"/>
  <c r="G23" i="17"/>
  <c r="H22" i="17"/>
  <c r="G22" i="17"/>
  <c r="H20" i="17"/>
  <c r="H21" i="17" s="1"/>
  <c r="G20" i="17"/>
  <c r="G21" i="17" s="1"/>
  <c r="H16" i="17"/>
  <c r="G16" i="17"/>
  <c r="S50" i="14" l="1"/>
  <c r="O50" i="14"/>
  <c r="Q50" i="14"/>
  <c r="K50" i="14"/>
  <c r="Q49" i="14"/>
  <c r="K49" i="14"/>
  <c r="S49" i="14"/>
  <c r="O49" i="14"/>
  <c r="K48" i="14"/>
  <c r="S48" i="14"/>
  <c r="Q48" i="14"/>
  <c r="O48" i="14"/>
  <c r="C4" i="4"/>
  <c r="G24" i="17"/>
  <c r="E6" i="4" s="1"/>
  <c r="H24" i="17"/>
  <c r="F6" i="4" s="1"/>
  <c r="C6" i="4"/>
  <c r="H33" i="17"/>
  <c r="F4" i="4" s="1"/>
  <c r="D4" i="4"/>
  <c r="G33" i="17"/>
  <c r="E4" i="4" s="1"/>
  <c r="H15" i="17"/>
  <c r="G11" i="11"/>
  <c r="H17" i="17"/>
  <c r="G14" i="11" s="1"/>
  <c r="G13" i="11"/>
  <c r="F18" i="11"/>
  <c r="G15" i="17"/>
  <c r="F11" i="11"/>
  <c r="G17" i="17"/>
  <c r="F14" i="11" s="1"/>
  <c r="F13" i="11"/>
  <c r="G18" i="11"/>
  <c r="K51" i="14" l="1"/>
  <c r="F17" i="11"/>
  <c r="F16" i="11" s="1"/>
  <c r="D6" i="4"/>
  <c r="G24" i="11"/>
  <c r="G17" i="11"/>
  <c r="G16" i="11" s="1"/>
  <c r="F24" i="11"/>
  <c r="G18" i="17"/>
  <c r="F12" i="11"/>
  <c r="H18" i="17"/>
  <c r="G12" i="11"/>
  <c r="I39" i="14"/>
  <c r="D5" i="4" l="1"/>
  <c r="C5" i="4"/>
  <c r="E5" i="4"/>
  <c r="F15" i="11"/>
  <c r="F5" i="4"/>
  <c r="G15" i="11"/>
  <c r="W26" i="14" l="1"/>
  <c r="AA26" i="14" s="1"/>
  <c r="G24" i="14"/>
  <c r="Q54" i="14" l="1"/>
  <c r="Q58" i="14" s="1"/>
  <c r="S54" i="14"/>
  <c r="S58" i="14" s="1"/>
  <c r="O54" i="14"/>
  <c r="O58" i="14" s="1"/>
  <c r="P54" i="14"/>
  <c r="S39" i="14"/>
  <c r="S34" i="14"/>
  <c r="S30" i="14"/>
  <c r="S28" i="14"/>
  <c r="S24" i="14"/>
  <c r="O47" i="14" l="1"/>
  <c r="O51" i="14" s="1"/>
  <c r="W47" i="14"/>
  <c r="W51" i="14" s="1"/>
  <c r="S47" i="14"/>
  <c r="S51" i="14" s="1"/>
  <c r="Y47" i="14"/>
  <c r="Y51" i="14" s="1"/>
  <c r="H37" i="17" s="1"/>
  <c r="G27" i="11" s="1"/>
  <c r="Q47" i="14"/>
  <c r="Q51" i="14" s="1"/>
  <c r="X47" i="14"/>
  <c r="X51" i="14" s="1"/>
  <c r="W20" i="14"/>
  <c r="AA20" i="14" s="1"/>
  <c r="F27" i="11" l="1"/>
  <c r="G34" i="14"/>
  <c r="G32" i="14"/>
  <c r="V20" i="14"/>
  <c r="X20" i="14" s="1"/>
  <c r="Z20" i="14" l="1"/>
  <c r="AB20" i="14"/>
  <c r="X26" i="14"/>
  <c r="AB26" i="14" s="1"/>
  <c r="AC20" i="14" l="1"/>
  <c r="G37" i="14" s="1"/>
  <c r="S20" i="14"/>
  <c r="S26" i="14"/>
  <c r="S41" i="14" l="1"/>
  <c r="H29" i="17" s="1"/>
  <c r="G21" i="11" s="1"/>
  <c r="G28" i="14"/>
  <c r="F3" i="4" l="1"/>
  <c r="H34" i="17"/>
  <c r="G25" i="11" s="1"/>
  <c r="F21" i="11"/>
  <c r="G22" i="11"/>
  <c r="H38" i="17" l="1"/>
  <c r="G28" i="11" s="1"/>
  <c r="H35" i="17"/>
  <c r="G26" i="11" s="1"/>
  <c r="G34" i="17"/>
  <c r="A8" i="4" s="1"/>
  <c r="E3" i="4"/>
  <c r="C3" i="4"/>
  <c r="D3" i="4"/>
  <c r="F22" i="11"/>
  <c r="G15" i="3"/>
  <c r="F7" i="4" l="1"/>
  <c r="F9" i="4"/>
  <c r="D9" i="4"/>
  <c r="E9" i="4"/>
  <c r="F25" i="11"/>
  <c r="G35" i="17"/>
  <c r="G38" i="17"/>
  <c r="F28" i="11" s="1"/>
  <c r="I11" i="3"/>
  <c r="J11" i="3" s="1"/>
  <c r="D7" i="4" l="1"/>
  <c r="E7" i="4"/>
  <c r="F26" i="11"/>
  <c r="C7" i="4"/>
  <c r="F8" i="3"/>
  <c r="B15" i="3" l="1"/>
  <c r="B16" i="3" s="1"/>
  <c r="G20" i="11" l="1"/>
  <c r="F20" i="11"/>
</calcChain>
</file>

<file path=xl/comments1.xml><?xml version="1.0" encoding="utf-8"?>
<comments xmlns="http://schemas.openxmlformats.org/spreadsheetml/2006/main">
  <authors>
    <author>Bönewitz, Ulrike - LfULG</author>
  </authors>
  <commentList>
    <comment ref="G3" authorId="0" shapeId="0">
      <text>
        <r>
          <rPr>
            <b/>
            <sz val="9"/>
            <color indexed="81"/>
            <rFont val="Segoe UI"/>
            <family val="2"/>
          </rPr>
          <t xml:space="preserve">E </t>
        </r>
        <r>
          <rPr>
            <sz val="9"/>
            <color indexed="81"/>
            <rFont val="Segoe UI"/>
            <family val="2"/>
          </rPr>
          <t>= Einführung/ Umstellung auf Öko-LB</t>
        </r>
        <r>
          <rPr>
            <b/>
            <sz val="9"/>
            <color indexed="81"/>
            <rFont val="Segoe UI"/>
            <family val="2"/>
          </rPr>
          <t xml:space="preserve">
B</t>
        </r>
        <r>
          <rPr>
            <sz val="9"/>
            <color indexed="81"/>
            <rFont val="Segoe UI"/>
            <family val="2"/>
          </rPr>
          <t>= Beibehaltung/ Fortführung des Öko-LB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" authorId="0" shapeId="0">
      <text>
        <r>
          <rPr>
            <sz val="9"/>
            <color indexed="81"/>
            <rFont val="Segoe UI"/>
            <family val="2"/>
          </rPr>
          <t xml:space="preserve">Jahr (JJJJ) der ersten Beantragung eingeben
</t>
        </r>
      </text>
    </comment>
    <comment ref="D8" authorId="0" shapeId="0">
      <text>
        <r>
          <rPr>
            <sz val="9"/>
            <color indexed="81"/>
            <rFont val="Segoe UI"/>
            <family val="2"/>
          </rPr>
          <t xml:space="preserve">Jahr (JJJJ) der ersten Beantragung eingeben
</t>
        </r>
      </text>
    </comment>
    <comment ref="E8" authorId="0" shapeId="0">
      <text>
        <r>
          <rPr>
            <sz val="9"/>
            <color indexed="81"/>
            <rFont val="Segoe UI"/>
            <family val="2"/>
          </rPr>
          <t>1=ja 
Junglandwirtprämie wird max. 5 Jahre gewährt</t>
        </r>
      </text>
    </comment>
    <comment ref="G10" authorId="0" shapeId="0">
      <text>
        <r>
          <rPr>
            <sz val="9"/>
            <color indexed="81"/>
            <rFont val="Segoe UI"/>
            <family val="2"/>
          </rPr>
          <t xml:space="preserve">Angabe weiterer RGV im Betrieb (andere Rinder, Schafe/Ziegen, Equiden, Gehegewild) </t>
        </r>
        <r>
          <rPr>
            <b/>
            <sz val="9"/>
            <color indexed="81"/>
            <rFont val="Segoe UI"/>
            <family val="2"/>
          </rPr>
          <t xml:space="preserve">Die Angabe ist nur für die ÖR 4  "Extensivierung DGL" erforderlich!  </t>
        </r>
      </text>
    </comment>
    <comment ref="H10" authorId="0" shapeId="0">
      <text>
        <r>
          <rPr>
            <b/>
            <sz val="9"/>
            <color indexed="81"/>
            <rFont val="Segoe UI"/>
            <family val="2"/>
          </rPr>
          <t xml:space="preserve">eigene Berechnung erforderlich mit folgenden RGV-Schlüsseln </t>
        </r>
        <r>
          <rPr>
            <sz val="9"/>
            <color indexed="81"/>
            <rFont val="Segoe UI"/>
            <family val="2"/>
          </rPr>
          <t xml:space="preserve">(RGV/Tier): </t>
        </r>
        <r>
          <rPr>
            <b/>
            <sz val="9"/>
            <color indexed="81"/>
            <rFont val="Segoe UI"/>
            <family val="2"/>
          </rPr>
          <t xml:space="preserve">
Rinder:
</t>
        </r>
        <r>
          <rPr>
            <sz val="9"/>
            <color indexed="81"/>
            <rFont val="Segoe UI"/>
            <family val="2"/>
          </rPr>
          <t xml:space="preserve">    &lt;6 Mo.: 0,4
      6 Mo.-2 J.: 0,6
    &gt;2 J.: 1,0
</t>
        </r>
        <r>
          <rPr>
            <b/>
            <sz val="9"/>
            <color indexed="81"/>
            <rFont val="Segoe UI"/>
            <family val="2"/>
          </rPr>
          <t>Schafe/Ziegen:</t>
        </r>
        <r>
          <rPr>
            <sz val="9"/>
            <color indexed="81"/>
            <rFont val="Segoe UI"/>
            <family val="2"/>
          </rPr>
          <t xml:space="preserve">
      0,15
</t>
        </r>
        <r>
          <rPr>
            <b/>
            <sz val="9"/>
            <color indexed="81"/>
            <rFont val="Segoe UI"/>
            <family val="2"/>
          </rPr>
          <t>Equiden:</t>
        </r>
        <r>
          <rPr>
            <sz val="9"/>
            <color indexed="81"/>
            <rFont val="Segoe UI"/>
            <family val="2"/>
          </rPr>
          <t xml:space="preserve">
    &gt;6 Mo.: 1,0
</t>
        </r>
        <r>
          <rPr>
            <b/>
            <sz val="9"/>
            <color indexed="81"/>
            <rFont val="Segoe UI"/>
            <family val="2"/>
          </rPr>
          <t>Gatterwild:</t>
        </r>
        <r>
          <rPr>
            <sz val="9"/>
            <color indexed="81"/>
            <rFont val="Segoe UI"/>
            <family val="2"/>
          </rPr>
          <t xml:space="preserve">
Damwild: 0,15
Rotwild: 0,3
</t>
        </r>
      </text>
    </comment>
    <comment ref="G37" authorId="0" shapeId="0">
      <text>
        <r>
          <rPr>
            <sz val="9"/>
            <color indexed="81"/>
            <rFont val="Segoe UI"/>
            <family val="2"/>
          </rPr>
          <t xml:space="preserve">Zahlung 2025 ist überschreibbar
</t>
        </r>
      </text>
    </comment>
  </commentList>
</comments>
</file>

<file path=xl/comments2.xml><?xml version="1.0" encoding="utf-8"?>
<comments xmlns="http://schemas.openxmlformats.org/spreadsheetml/2006/main">
  <authors>
    <author>Bönewitz, Ulrike - LfULG</author>
  </authors>
  <commentList>
    <comment ref="I20" authorId="0" shapeId="0">
      <text>
        <r>
          <rPr>
            <sz val="9"/>
            <color indexed="81"/>
            <rFont val="Segoe UI"/>
            <family val="2"/>
          </rPr>
          <t>im ÖLB ist eine Teilnahme unter Kürzung der Öko-Prämie möglich;
Berechnung für den zulässigen Prozentsatz bis zu 8%; Mindestfläche 0,1 ha
Hinweis für kleine Betriebe: für Betriebe mit mehr als 10 Hektar Ackerland ist nichtproduktives Ackerland im Umfang von bis zu einem 
Hektar auch dann begünstigungsfähig, wenn dies mehr als 8 Prozent 
des förderfähigen Ackerlands des Betriebes ausmacht.</t>
        </r>
      </text>
    </comment>
    <comment ref="O20" authorId="0" shapeId="0">
      <text>
        <r>
          <rPr>
            <b/>
            <sz val="9"/>
            <color indexed="81"/>
            <rFont val="Segoe UI"/>
            <family val="2"/>
          </rPr>
          <t>Voraussetzung:</t>
        </r>
        <r>
          <rPr>
            <sz val="9"/>
            <color indexed="81"/>
            <rFont val="Segoe UI"/>
            <family val="2"/>
          </rPr>
          <t xml:space="preserve"> Betrieb erbringt 4% des AL über Stilllegung u./o. Landschaftselemente u./o. Leguminosen- u./o. Zwischenfruchtanbau ohne PS gemäß GLÖZ 8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(GAP-Ausnahmen-Verordnung für 2024)</t>
        </r>
      </text>
    </comment>
    <comment ref="I22" authorId="0" shapeId="0">
      <text>
        <r>
          <rPr>
            <sz val="9"/>
            <color indexed="81"/>
            <rFont val="Segoe UI"/>
            <family val="2"/>
          </rPr>
          <t>im ÖLB ist eine Teilnahme unter Kürzung der Öko-Prämie möglich;
Umfang ist begrenzt auf das aufgestockte nichtproduktive Ackerland</t>
        </r>
      </text>
    </comment>
    <comment ref="O22" authorId="0" shapeId="0">
      <text>
        <r>
          <rPr>
            <b/>
            <sz val="9"/>
            <color indexed="81"/>
            <rFont val="Segoe UI"/>
            <family val="2"/>
          </rPr>
          <t>Voraussetzung:</t>
        </r>
        <r>
          <rPr>
            <sz val="9"/>
            <color indexed="81"/>
            <rFont val="Segoe UI"/>
            <family val="2"/>
          </rPr>
          <t xml:space="preserve"> Betrieb erbringt 4% des AL über Stilllegung u./o. Landschaftselemente u./o. Leguminosen- u./o. Zwischenfruchtanbau ohne PS gemäß GLÖZ 8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(GAP-Ausnahmen-Verordnung für 2024)</t>
        </r>
      </text>
    </comment>
    <comment ref="I24" authorId="0" shapeId="0">
      <text>
        <r>
          <rPr>
            <sz val="8"/>
            <color indexed="81"/>
            <rFont val="Segoe UI"/>
            <family val="2"/>
          </rPr>
          <t>Vorgaben zu Mindestgröße (0,1 ha), Streifenbreite (mind. 20 m) und Höchstgröße Blühfläche (1 ha) beachten!</t>
        </r>
      </text>
    </comment>
    <comment ref="E26" authorId="0" shapeId="0">
      <text>
        <r>
          <rPr>
            <sz val="9"/>
            <color indexed="81"/>
            <rFont val="Segoe UI"/>
            <family val="2"/>
          </rPr>
          <t xml:space="preserve">Beweidung o. Schnittnutzung nicht vor dem 1.9. (aller 2 Jahre), ganzjährig kein Mulchen erlaubt
</t>
        </r>
      </text>
    </comment>
    <comment ref="I26" authorId="0" shapeId="0">
      <text>
        <r>
          <rPr>
            <sz val="8"/>
            <color indexed="81"/>
            <rFont val="Segoe UI"/>
            <family val="2"/>
          </rPr>
          <t>Berechnung für den zulässigen Prozentsatz zwischen 1% und 6%. Hinweis für kleine Betriebe: 
Altgrasstreifen oder -flächen im Umfang 
von bis zu einem Hektar sind auch dann begünstigungsfähig, wenn diese 
mehr als 6 Prozent des förderfähigen Dauergrünlands des Betriebs 
ausmachen</t>
        </r>
      </text>
    </comment>
    <comment ref="I28" authorId="0" shapeId="0">
      <text>
        <r>
          <rPr>
            <sz val="9"/>
            <color indexed="81"/>
            <rFont val="Segoe UI"/>
            <family val="2"/>
          </rPr>
          <t>nur auf gesamten Ackerland möglich</t>
        </r>
      </text>
    </comment>
    <comment ref="I30" authorId="0" shapeId="0">
      <text>
        <r>
          <rPr>
            <sz val="8"/>
            <color indexed="81"/>
            <rFont val="Segoe UI"/>
            <family val="2"/>
          </rPr>
          <t>nur Beibehaltung, keine Neuanlage!
Anteil der Gehölzfläche auf der AL- oder DGL-Fläche muss zwischen 2% und 40% liegen</t>
        </r>
      </text>
    </comment>
    <comment ref="I32" authorId="0" shapeId="0">
      <text>
        <r>
          <rPr>
            <b/>
            <sz val="8"/>
            <color indexed="81"/>
            <rFont val="Segoe UI"/>
            <family val="2"/>
          </rPr>
          <t>nur auf gesamten DGL möglich</t>
        </r>
        <r>
          <rPr>
            <sz val="8"/>
            <color indexed="81"/>
            <rFont val="Segoe UI"/>
            <family val="2"/>
          </rPr>
          <t>, wenn Viehbesatz-Vorgabe von mind. 0,3 bis max. 1,4 RGV je ha DGL im Betrieb eingehalten wird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2" authorId="0" shapeId="0">
      <text>
        <r>
          <rPr>
            <sz val="9"/>
            <color indexed="81"/>
            <rFont val="Segoe UI"/>
            <family val="2"/>
          </rPr>
          <t xml:space="preserve">im Öko-Betrieb Abzug von 50 €/ha (100-50=50 €/ha) zur Honorierung für diese ÖR-Maßnahme
</t>
        </r>
      </text>
    </comment>
    <comment ref="E33" authorId="0" shapeId="0">
      <text>
        <r>
          <rPr>
            <b/>
            <sz val="9"/>
            <color indexed="81"/>
            <rFont val="Segoe UI"/>
            <family val="2"/>
          </rPr>
          <t xml:space="preserve">Beachte, </t>
        </r>
        <r>
          <rPr>
            <sz val="9"/>
            <color indexed="81"/>
            <rFont val="Segoe UI"/>
            <family val="2"/>
          </rPr>
          <t xml:space="preserve">das für die  Prüfung </t>
        </r>
        <r>
          <rPr>
            <b/>
            <sz val="9"/>
            <color indexed="81"/>
            <rFont val="Segoe UI"/>
            <family val="2"/>
          </rPr>
          <t>alle RGV</t>
        </r>
        <r>
          <rPr>
            <sz val="9"/>
            <color indexed="81"/>
            <rFont val="Segoe UI"/>
            <family val="2"/>
          </rPr>
          <t xml:space="preserve"> im Betrieb  (auch andere Rinder, Schafe/Ziegen, Equiden, Gehegewild) anzugegeben sind!
</t>
        </r>
        <r>
          <rPr>
            <b/>
            <sz val="9"/>
            <color indexed="81"/>
            <rFont val="Segoe UI"/>
            <family val="2"/>
          </rPr>
          <t xml:space="preserve"> Eingabe:</t>
        </r>
        <r>
          <rPr>
            <sz val="9"/>
            <color indexed="81"/>
            <rFont val="Segoe UI"/>
            <family val="2"/>
          </rPr>
          <t xml:space="preserve"> siehe Tab-blatt "Berechnung, Zelle K10"</t>
        </r>
      </text>
    </comment>
    <comment ref="I34" authorId="0" shapeId="0">
      <text>
        <r>
          <rPr>
            <sz val="8"/>
            <color indexed="81"/>
            <rFont val="Segoe UI"/>
            <family val="2"/>
          </rPr>
          <t xml:space="preserve">Nachweis zum Vorkommen von mind. 4 Pflanzenarten lt. Kennarten-Liste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6" authorId="0" shapeId="0">
      <text>
        <r>
          <rPr>
            <b/>
            <sz val="9"/>
            <color indexed="81"/>
            <rFont val="Segoe UI"/>
            <family val="2"/>
          </rPr>
          <t>Beachte</t>
        </r>
        <r>
          <rPr>
            <sz val="9"/>
            <color indexed="81"/>
            <rFont val="Segoe UI"/>
            <family val="2"/>
          </rPr>
          <t xml:space="preserve"> die maximal verfügbaren ha AL </t>
        </r>
        <r>
          <rPr>
            <b/>
            <sz val="9"/>
            <color indexed="81"/>
            <rFont val="Segoe UI"/>
            <family val="2"/>
          </rPr>
          <t>ohne</t>
        </r>
        <r>
          <rPr>
            <sz val="9"/>
            <color indexed="81"/>
            <rFont val="Segoe UI"/>
            <family val="2"/>
          </rPr>
          <t xml:space="preserve"> Brache einschl. Winterungen und/oder ha DK-Fläche!</t>
        </r>
      </text>
    </comment>
    <comment ref="I36" authorId="0" shapeId="0">
      <text>
        <r>
          <rPr>
            <b/>
            <sz val="8"/>
            <color indexed="81"/>
            <rFont val="Segoe UI"/>
            <family val="2"/>
          </rPr>
          <t>anspruchsberechtigt sind</t>
        </r>
        <r>
          <rPr>
            <sz val="8"/>
            <color indexed="81"/>
            <rFont val="Segoe UI"/>
            <family val="2"/>
          </rPr>
          <t xml:space="preserve"> Sommerungen, Hackfrüchte, Feldgemüse
Dauerkulturen
</t>
        </r>
      </text>
    </comment>
    <comment ref="L36" authorId="0" shapeId="0">
      <text>
        <r>
          <rPr>
            <b/>
            <sz val="9"/>
            <color indexed="81"/>
            <rFont val="Segoe UI"/>
            <family val="2"/>
          </rPr>
          <t xml:space="preserve">beachte: </t>
        </r>
        <r>
          <rPr>
            <sz val="9"/>
            <color indexed="81"/>
            <rFont val="Segoe UI"/>
            <family val="2"/>
          </rPr>
          <t>ha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Ackergras und Ackerfutter-leguminosen erhalten eine geringere Prämie von 50 €/ha</t>
        </r>
      </text>
    </comment>
    <comment ref="I37" authorId="0" shapeId="0">
      <text>
        <r>
          <rPr>
            <b/>
            <sz val="8"/>
            <color indexed="81"/>
            <rFont val="Segoe UI"/>
            <family val="2"/>
          </rPr>
          <t>anspruchsberechtigt sind</t>
        </r>
        <r>
          <rPr>
            <sz val="8"/>
            <color indexed="81"/>
            <rFont val="Segoe UI"/>
            <family val="2"/>
          </rPr>
          <t xml:space="preserve"> 
</t>
        </r>
        <r>
          <rPr>
            <sz val="8"/>
            <color indexed="81"/>
            <rFont val="Segoe UI"/>
            <family val="2"/>
          </rPr>
          <t xml:space="preserve">Ackergras und Ackerfutterleguminosen </t>
        </r>
      </text>
    </comment>
    <comment ref="I39" authorId="0" shapeId="0">
      <text>
        <r>
          <rPr>
            <sz val="8"/>
            <color indexed="81"/>
            <rFont val="Segoe UI"/>
            <family val="2"/>
          </rPr>
          <t>ha LF, welche in Schutzgebieten liegen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Bönewitz, Ulrike - LfULG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Bönewitz, Ulrike - LfULG:</t>
        </r>
        <r>
          <rPr>
            <sz val="9"/>
            <color indexed="81"/>
            <rFont val="Tahoma"/>
            <family val="2"/>
          </rPr>
          <t xml:space="preserve">
Die Zahlungen für die Basisprämie für 2018 werden linear um 0,16199 Prozent gekürzt.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Bönewitz, Ulrike - LfULG:</t>
        </r>
        <r>
          <rPr>
            <sz val="9"/>
            <color indexed="81"/>
            <rFont val="Tahoma"/>
            <family val="2"/>
          </rPr>
          <t xml:space="preserve">
Kürzung der Basisprämienzahlung </t>
        </r>
      </text>
    </comment>
    <comment ref="G15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Kürzung der Basisprämienzahlung</t>
        </r>
      </text>
    </comment>
    <comment ref="I15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Kürzungsfaktor für nFö</t>
        </r>
      </text>
    </comment>
    <comment ref="K18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https://www.bundesanzeiger.de/pub/de/amtliche-veroeffentlichung?1</t>
        </r>
      </text>
    </comment>
    <comment ref="L18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https://www.bundesanzeiger.de/pub/de/amtliche-veroeffentlichung?4</t>
        </r>
      </text>
    </comment>
    <comment ref="H60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https://eur-lex.europa.eu/legal-content/de/TXT/PDF/?uri=OJ:JOL_2014_227_R_0002
</t>
        </r>
      </text>
    </comment>
  </commentList>
</comments>
</file>

<file path=xl/sharedStrings.xml><?xml version="1.0" encoding="utf-8"?>
<sst xmlns="http://schemas.openxmlformats.org/spreadsheetml/2006/main" count="344" uniqueCount="245">
  <si>
    <t>Basisprämie</t>
  </si>
  <si>
    <t>je ha LF</t>
  </si>
  <si>
    <t>Flächenprämie gesamt</t>
  </si>
  <si>
    <t>Junglandwirt</t>
  </si>
  <si>
    <t>Zuschlag Junglandwirt</t>
  </si>
  <si>
    <t>Greening</t>
  </si>
  <si>
    <t>Zur Beachtung:</t>
  </si>
  <si>
    <t>Arbeitsmappe bestehend aus:</t>
  </si>
  <si>
    <t>notwendige Aktivitäten des Nutzers:</t>
  </si>
  <si>
    <t>grafische Auswertung</t>
  </si>
  <si>
    <t>letzte Änderung:</t>
  </si>
  <si>
    <t xml:space="preserve">Summe </t>
  </si>
  <si>
    <t>zurück</t>
  </si>
  <si>
    <t>weiter</t>
  </si>
  <si>
    <t xml:space="preserve">in €/ha </t>
  </si>
  <si>
    <t xml:space="preserve">Eingabefelder: </t>
  </si>
  <si>
    <t>(1 = ja / 0 = nein)</t>
  </si>
  <si>
    <t>Automatische Berechnung Ihrer Direktzahlungen in den Jahren:</t>
  </si>
  <si>
    <r>
      <t xml:space="preserve">            </t>
    </r>
    <r>
      <rPr>
        <sz val="10"/>
        <rFont val="Calibri"/>
        <family val="2"/>
      </rPr>
      <t xml:space="preserve">→  </t>
    </r>
    <r>
      <rPr>
        <sz val="10"/>
        <rFont val="Arial"/>
        <family val="2"/>
      </rPr>
      <t>automatische Berechnung</t>
    </r>
  </si>
  <si>
    <t xml:space="preserve">   ha LF</t>
  </si>
  <si>
    <t>€/ha</t>
  </si>
  <si>
    <t>€/Betr</t>
  </si>
  <si>
    <t xml:space="preserve">* mit Modulation 10%, bei Betriebsprämien &gt;300.000 € +4%  und 2,45% Haushaltsdisziplin </t>
  </si>
  <si>
    <t>€/Betr.</t>
  </si>
  <si>
    <t>Umverteilungs-prämie2014  lt. Bundesanzeiger 23.10.2014</t>
  </si>
  <si>
    <t>https://www.bundesanzeiger.de/ebanzwww/wexsservlet?page.navid=official_starttoofficial_view_publication&amp;session.sessionid=1ce424196488e63f2172b62d80fa837f&amp;fts_search_list.selected=4d4062d5435f90f0&amp;&amp;fts_search_list.destHistoryId=55198&amp;fundstelle=BAnz_AT_23.10.2014_B5</t>
  </si>
  <si>
    <t>Prämien ab 2015  lt. Bundesanzeiger 07.12.2015</t>
  </si>
  <si>
    <t xml:space="preserve">Kalkulationsschema zur Entwicklung der einzelbetrieblichen </t>
  </si>
  <si>
    <r>
      <t xml:space="preserve"> Das Kalkulationsschema liefert </t>
    </r>
    <r>
      <rPr>
        <b/>
        <sz val="10"/>
        <color theme="5" tint="-0.249977111117893"/>
        <rFont val="Arial"/>
        <family val="2"/>
      </rPr>
      <t>Orientierungswerte</t>
    </r>
    <r>
      <rPr>
        <b/>
        <sz val="10"/>
        <rFont val="Arial"/>
        <family val="2"/>
      </rPr>
      <t xml:space="preserve"> zu Veränderungen der betrieblichen Direktzahlungen</t>
    </r>
  </si>
  <si>
    <t>http://www.bmel.de/SharedDocs/Downloads/Landwirtschaft/Foerderung/Obergrenze_Basisprämien.pdf?__blob=publicationFile</t>
  </si>
  <si>
    <t>Prämien ab 2016  lt. Bundesanzeiger 25.11.2016</t>
  </si>
  <si>
    <t>Prämien ab 2017  lt. Bundesanzeiger 29.11.2017</t>
  </si>
  <si>
    <t>Prämien ab 2018  lt. Bundesanzeiger 23.11.2018</t>
  </si>
  <si>
    <t>Umverteilung erste Hektare</t>
  </si>
  <si>
    <t>Umverteilung</t>
  </si>
  <si>
    <t>Prämien 2019  lt. Bundesanzeiger 29.11.2019</t>
  </si>
  <si>
    <t>erste Hektare 30 (bisher)/ 40 (ab 2023)</t>
  </si>
  <si>
    <t>weitere Hektare 16 (bisher)/ 20 (ab 2023)</t>
  </si>
  <si>
    <t>Öko-Regelung</t>
  </si>
  <si>
    <t>gekoppete Zahlung Mutterkuh</t>
  </si>
  <si>
    <t>gekoppete Zahlung Mutterschaf/-ziege</t>
  </si>
  <si>
    <t>HR 2025</t>
  </si>
  <si>
    <t>HR 2026</t>
  </si>
  <si>
    <t>Öko-Regelungen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</si>
  <si>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Verbesserung Biodiversität</t>
    </r>
  </si>
  <si>
    <r>
      <t>(2)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 xml:space="preserve">Vielfältige Kulturen im Ackerbau </t>
    </r>
  </si>
  <si>
    <r>
      <t>(3)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Agroforstsysteme AL und DGL</t>
    </r>
  </si>
  <si>
    <r>
      <t>(4)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Extensivierung DGL insges.</t>
    </r>
  </si>
  <si>
    <r>
      <t>(5)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4-Kennarten DGL</t>
    </r>
  </si>
  <si>
    <r>
      <t>(6)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PSM-Verzicht AL+DK</t>
    </r>
  </si>
  <si>
    <r>
      <t>(7)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Schutzgebietsbonus Flächen Natura 2000</t>
    </r>
  </si>
  <si>
    <t>1. Prozent</t>
  </si>
  <si>
    <t>2./3. Prozent</t>
  </si>
  <si>
    <t>auf 1a-Flächen</t>
  </si>
  <si>
    <t>Blühflächen/ -streifen AL</t>
  </si>
  <si>
    <t>Blühflächen/ -streifen DK</t>
  </si>
  <si>
    <t>Altgrasstreifen/ -flächen DGL</t>
  </si>
  <si>
    <t>4./5./6. Prozent</t>
  </si>
  <si>
    <t>Mutterkuhprämie</t>
  </si>
  <si>
    <t>Mutterschaf/-Ziegenprämie</t>
  </si>
  <si>
    <t>€/Tier</t>
  </si>
  <si>
    <t xml:space="preserve">Öko-Regelungen </t>
  </si>
  <si>
    <t>Anzahl ha Ackerland (AL):</t>
  </si>
  <si>
    <t>Anzahl ha Dauergrünland (DGL):</t>
  </si>
  <si>
    <t>Anzahl ha Dauerkulturfläche (DK):</t>
  </si>
  <si>
    <t>(1)    Verbesserung Biodiversität</t>
  </si>
  <si>
    <t xml:space="preserve">(2)    Vielfältige Kulturen im Ackerbau </t>
  </si>
  <si>
    <t>(4)    Extensivierung DGL insges.</t>
  </si>
  <si>
    <t>(5)    4-Kennarten DGL</t>
  </si>
  <si>
    <t xml:space="preserve">   ha AL</t>
  </si>
  <si>
    <t xml:space="preserve">   ha DGL</t>
  </si>
  <si>
    <t xml:space="preserve">   ha DK</t>
  </si>
  <si>
    <t>1a</t>
  </si>
  <si>
    <t>bis 3</t>
  </si>
  <si>
    <t>1b</t>
  </si>
  <si>
    <t>ff ha AL</t>
  </si>
  <si>
    <t>Prozent (%)</t>
  </si>
  <si>
    <t>1c</t>
  </si>
  <si>
    <t>Blühflächen/-streifen auf DK-Fläche</t>
  </si>
  <si>
    <t>Blühflächen/-streifen AL</t>
  </si>
  <si>
    <t>1d</t>
  </si>
  <si>
    <t>Altgrasflächen/-streifen auf DGL</t>
  </si>
  <si>
    <t>ha DGL</t>
  </si>
  <si>
    <t>ha DK</t>
  </si>
  <si>
    <t>ha AL</t>
  </si>
  <si>
    <t>bis 6</t>
  </si>
  <si>
    <t xml:space="preserve">max. mögliche ha AL: </t>
  </si>
  <si>
    <t>ha Gehölz</t>
  </si>
  <si>
    <t>(3)    Agroforstsysteme auf AL und DGL</t>
  </si>
  <si>
    <t xml:space="preserve">max. mögliche ha DGL: </t>
  </si>
  <si>
    <t>(6)    PSM-Verzicht AL und DK-Fläche</t>
  </si>
  <si>
    <t>ha AL + ha DK</t>
  </si>
  <si>
    <t>ha LF</t>
  </si>
  <si>
    <t>€</t>
  </si>
  <si>
    <t xml:space="preserve">Berechnung Betriebsprämie </t>
  </si>
  <si>
    <t>Ermittlung Prämien aus Öko-Regelungen</t>
  </si>
  <si>
    <t>Maßnahmen</t>
  </si>
  <si>
    <t>gegenübergestellt. Unternehmerische Aktivitäten, wie Betriebsanpassungen werden nicht abgebildet.</t>
  </si>
  <si>
    <t>automatische Übernahme aus "Ermittlung ÖR"</t>
  </si>
  <si>
    <t xml:space="preserve">Für Entscheidungen und deren Folgen, die auf Basis der Orientierungswerte getroffen werden, schließt das Landesamt </t>
  </si>
  <si>
    <t>Angebot von freiwilligen Öko-Regelungen (ÖR)*:</t>
  </si>
  <si>
    <t>Kurz-Erläuterungen</t>
  </si>
  <si>
    <t>keine zusätzl. Entwässerungen, keine Aufschüttungen/Abgrabungen</t>
  </si>
  <si>
    <t xml:space="preserve">zur Dateneingabe ÖR </t>
  </si>
  <si>
    <t>entspricht ha AL:</t>
  </si>
  <si>
    <t>entspricht ha DGL:</t>
  </si>
  <si>
    <t xml:space="preserve">  ha-Angaben und Inanspruchnahme eingeben </t>
  </si>
  <si>
    <t>Anzahl förderfähige ha LF:</t>
  </si>
  <si>
    <t xml:space="preserve">Ausstattung des Betriebes zur Berechnung der Öko-Regelungen : </t>
  </si>
  <si>
    <t>Plausi</t>
  </si>
  <si>
    <t>% AL im Betr.</t>
  </si>
  <si>
    <t>% DGL im Betr.</t>
  </si>
  <si>
    <t>dav.</t>
  </si>
  <si>
    <t xml:space="preserve"> Anzahl ha LF in Natura-2000-Gebieten:</t>
  </si>
  <si>
    <t xml:space="preserve">dav. </t>
  </si>
  <si>
    <t>% der LF im Betrieb</t>
  </si>
  <si>
    <t>berechnete Orientierungswerte für die Betriebseingabe</t>
  </si>
  <si>
    <r>
      <t xml:space="preserve">           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  automatische Erstellung</t>
    </r>
  </si>
  <si>
    <t>nur auf 1a Flächen möglich,  max. Größe 1 ha je Blühfläche, Vorgaben für Streifen beachten</t>
  </si>
  <si>
    <t xml:space="preserve">ha AL gesamt: </t>
  </si>
  <si>
    <t>Sommerungen</t>
  </si>
  <si>
    <t>Gras/ Grünfu/ Legu</t>
  </si>
  <si>
    <t>2. Prozent</t>
  </si>
  <si>
    <t>4 bis 6</t>
  </si>
  <si>
    <r>
      <t>Anzahl förderfähige ha LF im Betrieb</t>
    </r>
    <r>
      <rPr>
        <i/>
        <sz val="8"/>
        <color theme="1"/>
        <rFont val="Calibri"/>
        <family val="2"/>
        <scheme val="minor"/>
      </rPr>
      <t xml:space="preserve"> (Übernahme aus Tab.-Blatt "Berechnung")</t>
    </r>
  </si>
  <si>
    <t>mind. 5 Hauptfrüchte je mind. 10%, mind. 10% Legu., max. 66% Getreide</t>
  </si>
  <si>
    <t>in €/ha</t>
  </si>
  <si>
    <t>3.-6. Prozent</t>
  </si>
  <si>
    <r>
      <t xml:space="preserve">(Bedingung: </t>
    </r>
    <r>
      <rPr>
        <b/>
        <u/>
        <sz val="8"/>
        <color theme="1"/>
        <rFont val="Calibri"/>
        <family val="2"/>
        <scheme val="minor"/>
      </rPr>
      <t>kein</t>
    </r>
    <r>
      <rPr>
        <sz val="8"/>
        <color theme="1"/>
        <rFont val="Calibri"/>
        <family val="2"/>
        <scheme val="minor"/>
      </rPr>
      <t xml:space="preserve"> Milchvieh im Betrieb, mind. 3 Tiere)</t>
    </r>
  </si>
  <si>
    <t>Eingabefelder</t>
  </si>
  <si>
    <t>das Tabellenblatt ist intern und wird ausgeblendet</t>
  </si>
  <si>
    <t>ff ha GL</t>
  </si>
  <si>
    <t>PS-Verzicht auf AL vom 1.1.- 31.8., auf DK vom 1.1.- 15.11.; Fruchtarten-Vorgaben beachten!</t>
  </si>
  <si>
    <t>ha Ackergrünfutter</t>
  </si>
  <si>
    <t xml:space="preserve">ha Sommerungen auf AL    u./o. DK: </t>
  </si>
  <si>
    <t>Startjahr</t>
  </si>
  <si>
    <t>BMEL Finanztabellen für den Strategieplan Stand: 25.11.2021</t>
  </si>
  <si>
    <t>G:\Abt2\Ref22\2_Arbeit\PE GAP 2020\01 Modelle SN\Daten BMEL\Finanztabellen für den GAP-Strategieplan_012022.xlsx</t>
  </si>
  <si>
    <t xml:space="preserve">ha DK gesamt: </t>
  </si>
  <si>
    <t>Mind.-größe: 0,1 ha,  max. Größe 1 ha je Blühfläche, Vorgaben für Streifen beachten</t>
  </si>
  <si>
    <t>Die neue GAP ab 2023 - eine ökonomische Optimierung der Anträge wird wichtiger! : Landwirtschaftskammer Niedersachsen (lwk-niedersachsen.de)</t>
  </si>
  <si>
    <t xml:space="preserve">ha DGL: </t>
  </si>
  <si>
    <r>
      <t>für Umwelt, Landwirtschaft und Geologie jegliche Haftung aus.</t>
    </r>
    <r>
      <rPr>
        <sz val="10"/>
        <rFont val="Arial"/>
        <family val="2"/>
      </rPr>
      <t xml:space="preserve"> </t>
    </r>
  </si>
  <si>
    <t xml:space="preserve"> verrechnet. </t>
  </si>
  <si>
    <t>BMEL - Gesetze und Verordnungen - Verordnung zur Durchführung der im Rahmen der Gemeinsamen Agrarpolitik geltenden Ausnahmeregelungen hinsichtlich der Anwendung der Standards für den guten landwirtschaftlichen und ökologischen Zustand (GLÖZ-Standards) 7 und 8 für das Antragsjahr 2023</t>
  </si>
  <si>
    <t>GAP-Ausnahmeregelungs-VO für 2023</t>
  </si>
  <si>
    <t>RGV-Besatz</t>
  </si>
  <si>
    <t>kein PSM-Einsatz, ∅ Viehbesatz im Betr. zwischen 0,3 ... 1,4 RGV/ha DGL</t>
  </si>
  <si>
    <t>Öko-Prämie (ÖBL)</t>
  </si>
  <si>
    <t>Einführung</t>
  </si>
  <si>
    <t>AL</t>
  </si>
  <si>
    <t>GL</t>
  </si>
  <si>
    <t>Gemüse</t>
  </si>
  <si>
    <t>DK</t>
  </si>
  <si>
    <t>Beibehaltung</t>
  </si>
  <si>
    <t>Transaktionskostenzuschlag</t>
  </si>
  <si>
    <t>max. 550</t>
  </si>
  <si>
    <t>Prämie Öko-Landbau</t>
  </si>
  <si>
    <t>ÖkoLB -Prämie</t>
  </si>
  <si>
    <t>SUMME</t>
  </si>
  <si>
    <t>Einführung ab 2023</t>
  </si>
  <si>
    <t>Öko</t>
  </si>
  <si>
    <t>Umstellungsjahr</t>
  </si>
  <si>
    <t>GVE</t>
  </si>
  <si>
    <t>Abzug im ÖLB:</t>
  </si>
  <si>
    <t>(E = Einführung / B = Beibehaltung)</t>
  </si>
  <si>
    <t>Betriebsausrichtung</t>
  </si>
  <si>
    <t>Gesamt je ha LF*</t>
  </si>
  <si>
    <t xml:space="preserve">  ha LF, Angaben zum Betrieb und Anzahl Muttertiere eingeben</t>
  </si>
  <si>
    <t>* Direktzahlung + Öko-Prämie</t>
  </si>
  <si>
    <t>Mutterkühe</t>
  </si>
  <si>
    <t>Mutterschafe/ ziegen</t>
  </si>
  <si>
    <t>Formel z38</t>
  </si>
  <si>
    <t>Formel z32</t>
  </si>
  <si>
    <t>!</t>
  </si>
  <si>
    <r>
      <t>Direktzahlungen im</t>
    </r>
    <r>
      <rPr>
        <b/>
        <sz val="14"/>
        <color theme="6" tint="-0.499984740745262"/>
        <rFont val="Arial"/>
        <family val="2"/>
      </rPr>
      <t xml:space="preserve"> Öko-Betrieb</t>
    </r>
    <r>
      <rPr>
        <b/>
        <sz val="14"/>
        <color theme="5" tint="-0.249977111117893"/>
        <rFont val="Arial"/>
        <family val="2"/>
      </rPr>
      <t xml:space="preserve"> bis 2026</t>
    </r>
  </si>
  <si>
    <t>Status</t>
  </si>
  <si>
    <t>Öko-Prämie erscheint nach ha-Eingabe auf "Ermittlung ÖR"</t>
  </si>
  <si>
    <r>
      <rPr>
        <sz val="11"/>
        <color theme="1"/>
        <rFont val="Calibri"/>
        <family val="2"/>
        <scheme val="minor"/>
      </rPr>
      <t>darunter</t>
    </r>
    <r>
      <rPr>
        <b/>
        <sz val="12"/>
        <color theme="1"/>
        <rFont val="Calibri"/>
        <family val="2"/>
        <scheme val="minor"/>
      </rPr>
      <t xml:space="preserve"> ha Gemüseanbau auf AL (GF):</t>
    </r>
  </si>
  <si>
    <t xml:space="preserve">   ha GF auf AL</t>
  </si>
  <si>
    <t>ökologisch</t>
  </si>
  <si>
    <t>ersten 40 ha</t>
  </si>
  <si>
    <r>
      <t>weiteren 20 ha</t>
    </r>
    <r>
      <rPr>
        <sz val="9"/>
        <color theme="1"/>
        <rFont val="Calibri"/>
        <family val="2"/>
        <scheme val="minor"/>
      </rPr>
      <t xml:space="preserve"> </t>
    </r>
  </si>
  <si>
    <t xml:space="preserve">Anzahl Mutterkühe:     </t>
  </si>
  <si>
    <t xml:space="preserve">Anzahl Mutterschafe/-ziegen:   </t>
  </si>
  <si>
    <t xml:space="preserve">letzte Änderung:    </t>
  </si>
  <si>
    <t xml:space="preserve">          * für max. 120 ha LF</t>
  </si>
  <si>
    <t xml:space="preserve">  Anz. Mutterkühe   </t>
  </si>
  <si>
    <t xml:space="preserve">  Anz. Mutterschafe/ -ziegen   </t>
  </si>
  <si>
    <t xml:space="preserve">*  für max. 120 ha LF </t>
  </si>
  <si>
    <t xml:space="preserve">für max. 120 ha </t>
  </si>
  <si>
    <t>ermittelter Betrag in €</t>
  </si>
  <si>
    <t>amtliche Werte mit Nachkommastellen (Angaben aus Bundesanzeiger)</t>
  </si>
  <si>
    <t>Link 2021</t>
  </si>
  <si>
    <t>Berechnung Abzüge von Öko-Prämie</t>
  </si>
  <si>
    <t>6_1</t>
  </si>
  <si>
    <t>6_2</t>
  </si>
  <si>
    <t>Hektare</t>
  </si>
  <si>
    <t xml:space="preserve">Beibehaltung </t>
  </si>
  <si>
    <t>Aufstockung GLÖZ 8 AL</t>
  </si>
  <si>
    <t>B</t>
  </si>
  <si>
    <t xml:space="preserve">             Honorierung für ÖR 1a unter Abzug der Öko-Prämie</t>
  </si>
  <si>
    <t xml:space="preserve">            Honorierung für ÖR 1b unter Abzug der Öko-Prämie</t>
  </si>
  <si>
    <t xml:space="preserve">            Honorierung für ÖR 6 unter Abzug der Öko-Prämie</t>
  </si>
  <si>
    <t>(*)</t>
  </si>
  <si>
    <t>Möglichkeit für Betriebe mit mehr als 10 Hektar Ackerland, unabhängig von der Prämienstruktur für bis zu einem Hektar die Prämie der ersten Stufe (1.300 Euro/ha) zu beziehen, auch wenn dadurch mehr als 6 Prozent stillgelegt würden.</t>
  </si>
  <si>
    <t>Equiden</t>
  </si>
  <si>
    <t>Gehegewild Damwild</t>
  </si>
  <si>
    <t>Gehegewild Rotwild</t>
  </si>
  <si>
    <t>Rinder &lt;6 Monate</t>
  </si>
  <si>
    <t>Rinder 6 Monate - 2 Jahre</t>
  </si>
  <si>
    <t>3 bis 8</t>
  </si>
  <si>
    <t>Link 2024</t>
  </si>
  <si>
    <t xml:space="preserve"> (mind. 6 Tiere)   </t>
  </si>
  <si>
    <t>Anzahl sonstige RGV:</t>
  </si>
  <si>
    <t xml:space="preserve">Mit der Umsetzung des GAP-Strategieplans ab 2023 unterliegt die Höhe der einzelnen Direktzahlungen (Einkommensgrundstützung, </t>
  </si>
  <si>
    <t>Umverteilungseinkommensstützung, Zahlungen für bestimmte Tiere, Junglandwirte-Einkommensstützung, Öko-Regelungen)</t>
  </si>
  <si>
    <t xml:space="preserve">jährlichen Anpassungen. Dies bedingt sich ändernde betriebliche Einnahmen aus Direktzahlungen in den einzelnen Jahren. </t>
  </si>
  <si>
    <t>Das Kalkulationsschema ist nicht zur Nachberechnung der Direktzahlungsbescheide geeignet.</t>
  </si>
  <si>
    <t>gekoppelte Zahlungen</t>
  </si>
  <si>
    <t>Einkommensgrundstützung</t>
  </si>
  <si>
    <t>Summe Direktzahlungen</t>
  </si>
  <si>
    <t>(*) tatsächliche Einheitsbeträge 2024 mit Nachkommastellen (Bundesanzeiger 29.11.2024)</t>
  </si>
  <si>
    <t>ab 2025: geplante Einheitsbeträge nach GAP-Strategieplan</t>
  </si>
  <si>
    <t xml:space="preserve"> g e p l a n t e   E i n h e i t s b e t r ä g e</t>
  </si>
  <si>
    <r>
      <rPr>
        <sz val="8"/>
        <rFont val="Calibri"/>
        <family val="2"/>
        <scheme val="minor"/>
      </rPr>
      <t>Brache bis</t>
    </r>
    <r>
      <rPr>
        <sz val="8"/>
        <color theme="1"/>
        <rFont val="Calibri"/>
        <family val="2"/>
        <scheme val="minor"/>
      </rPr>
      <t xml:space="preserve"> max. 8% </t>
    </r>
  </si>
  <si>
    <t>nichtproduktive Flächen auf AL</t>
  </si>
  <si>
    <t xml:space="preserve">mind.  1% … max. 6% der DGL, Größenvorgaben beachten                   </t>
  </si>
  <si>
    <t>ÖR-Prämie = SUMME aus Inanspruchnahme der einzelnen Öko-Regelungen</t>
  </si>
  <si>
    <t>* Detaillierte Informationen und Anforderungen sind der GAP-Direktzahlungen-Verordnung in der aktuellen Fassung zu entnehmen</t>
  </si>
  <si>
    <t>Grundstützung</t>
  </si>
  <si>
    <t>Junglandwirte*</t>
  </si>
  <si>
    <t>gekopp. Zahlungen</t>
  </si>
  <si>
    <t xml:space="preserve">Anzahl sonstige RGV    </t>
  </si>
  <si>
    <t xml:space="preserve">Gehölzfläche auf AL oder DGL mit Anteil zwischen 2 und 40% </t>
  </si>
  <si>
    <t xml:space="preserve"> ha gesamt</t>
  </si>
  <si>
    <t>(7)    Flächen in Natura 2000</t>
  </si>
  <si>
    <t xml:space="preserve"> bis zum Jahr 2026. Es werden tatsächliche Einheitsbeträge (Prämien) für 2025 und geplante Einheitsbeträge ab 2026</t>
  </si>
  <si>
    <t xml:space="preserve">Die zu erwartenden Veränderungen in der Einnahmensituation bis zum Jahr 2026 werden dem Jahr 2025 statisch </t>
  </si>
  <si>
    <r>
      <t xml:space="preserve">Zahlung </t>
    </r>
    <r>
      <rPr>
        <b/>
        <sz val="9"/>
        <color theme="1"/>
        <rFont val="Calibri"/>
        <family val="2"/>
        <scheme val="minor"/>
      </rPr>
      <t xml:space="preserve">2025 </t>
    </r>
    <r>
      <rPr>
        <sz val="9"/>
        <color theme="1"/>
        <rFont val="Calibri"/>
        <family val="2"/>
        <scheme val="minor"/>
      </rPr>
      <t>eingeben:</t>
    </r>
  </si>
  <si>
    <t xml:space="preserve">2026 Betrag </t>
  </si>
  <si>
    <t>Änderung ggü. 2025</t>
  </si>
  <si>
    <t>ab 2026: geplante Einheitsbeträge nach GAP-Strategieplan</t>
  </si>
  <si>
    <t>Version Ö 3.2</t>
  </si>
  <si>
    <t>Link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</si>
</sst>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\ &quot;€&quot;"/>
    <numFmt numFmtId="165" formatCode="0.0"/>
    <numFmt numFmtId="166" formatCode="_-* #,##0_-;\-* #,##0_-;_-* &quot;-&quot;??_-;_-@_-"/>
    <numFmt numFmtId="167" formatCode="#,##0.0"/>
    <numFmt numFmtId="168" formatCode="#,##0.00\ &quot;€&quot;"/>
    <numFmt numFmtId="169" formatCode="_-* #,##0.0_-;\-* #,##0.0_-;_-* &quot;-&quot;??_-;_-@_-"/>
  </numFmts>
  <fonts count="9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22"/>
      <name val="Arial"/>
      <family val="2"/>
    </font>
    <font>
      <sz val="7"/>
      <name val="Arial"/>
      <family val="2"/>
    </font>
    <font>
      <b/>
      <i/>
      <u/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4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5" tint="-0.249977111117893"/>
      <name val="Arial"/>
      <family val="2"/>
    </font>
    <font>
      <sz val="14"/>
      <color theme="5" tint="-0.249977111117893"/>
      <name val="Arial"/>
      <family val="2"/>
    </font>
    <font>
      <sz val="10"/>
      <color theme="6" tint="0.79998168889431442"/>
      <name val="Arial"/>
      <family val="2"/>
    </font>
    <font>
      <sz val="10"/>
      <name val="Calibri"/>
      <family val="2"/>
    </font>
    <font>
      <b/>
      <i/>
      <sz val="10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8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color rgb="FFC00000"/>
      <name val="Arial"/>
      <family val="2"/>
    </font>
    <font>
      <sz val="7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vertAlign val="subscript"/>
      <sz val="10"/>
      <color theme="0" tint="-0.34998626667073579"/>
      <name val="Calibri"/>
      <family val="2"/>
      <scheme val="minor"/>
    </font>
    <font>
      <sz val="9"/>
      <color rgb="FFC00000"/>
      <name val="Calibri"/>
      <family val="2"/>
      <scheme val="minor"/>
    </font>
    <font>
      <b/>
      <u/>
      <sz val="14"/>
      <color theme="5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1"/>
      <name val="Segoe UI"/>
      <family val="2"/>
    </font>
    <font>
      <sz val="6"/>
      <color theme="1"/>
      <name val="Calibri"/>
      <family val="2"/>
      <scheme val="minor"/>
    </font>
    <font>
      <b/>
      <sz val="8"/>
      <color indexed="81"/>
      <name val="Segoe UI"/>
      <family val="2"/>
    </font>
    <font>
      <b/>
      <u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4"/>
      <color rgb="FFFF0000"/>
      <name val="Calibri"/>
      <family val="2"/>
    </font>
    <font>
      <i/>
      <sz val="11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6"/>
      <name val="Arial"/>
      <family val="2"/>
    </font>
    <font>
      <b/>
      <sz val="14"/>
      <color theme="6" tint="-0.499984740745262"/>
      <name val="Arial"/>
      <family val="2"/>
    </font>
    <font>
      <sz val="8"/>
      <color rgb="FFFF0000"/>
      <name val="Calibri"/>
      <family val="2"/>
      <scheme val="minor"/>
    </font>
    <font>
      <vertAlign val="subscript"/>
      <sz val="8"/>
      <color theme="0"/>
      <name val="Calibri"/>
      <family val="2"/>
      <scheme val="minor"/>
    </font>
    <font>
      <u/>
      <sz val="8"/>
      <color indexed="12"/>
      <name val="Arial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8"/>
      <color theme="6" tint="0.39997558519241921"/>
      <name val="Calibri"/>
      <family val="2"/>
      <scheme val="minor"/>
    </font>
    <font>
      <sz val="12"/>
      <color theme="6" tint="0.39997558519241921"/>
      <name val="Calibri"/>
      <family val="2"/>
      <scheme val="minor"/>
    </font>
    <font>
      <b/>
      <sz val="12"/>
      <color theme="6" tint="0.39997558519241921"/>
      <name val="Calibri"/>
      <family val="2"/>
      <scheme val="minor"/>
    </font>
    <font>
      <vertAlign val="subscript"/>
      <sz val="10"/>
      <color theme="6" tint="0.39997558519241921"/>
      <name val="Calibri"/>
      <family val="2"/>
      <scheme val="minor"/>
    </font>
    <font>
      <sz val="9"/>
      <color theme="6" tint="0.3999755851924192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"/>
      <color theme="6" tint="0.39997558519241921"/>
      <name val="Calibri"/>
      <family val="2"/>
      <scheme val="minor"/>
    </font>
    <font>
      <b/>
      <sz val="10"/>
      <color theme="6" tint="0.39997558519241921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double">
        <color theme="6" tint="-0.499984740745262"/>
      </left>
      <right/>
      <top style="double">
        <color theme="6" tint="-0.499984740745262"/>
      </top>
      <bottom/>
      <diagonal/>
    </border>
    <border>
      <left/>
      <right/>
      <top style="double">
        <color theme="6" tint="-0.499984740745262"/>
      </top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499984740745262"/>
      </left>
      <right/>
      <top/>
      <bottom/>
      <diagonal/>
    </border>
    <border>
      <left/>
      <right style="double">
        <color theme="6" tint="-0.499984740745262"/>
      </right>
      <top/>
      <bottom/>
      <diagonal/>
    </border>
    <border>
      <left style="double">
        <color theme="6" tint="-0.499984740745262"/>
      </left>
      <right/>
      <top/>
      <bottom style="double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double">
        <color indexed="64"/>
      </top>
      <bottom style="double">
        <color theme="6" tint="-0.499984740745262"/>
      </bottom>
      <diagonal/>
    </border>
    <border>
      <left/>
      <right/>
      <top style="medium">
        <color theme="5" tint="-0.24994659260841701"/>
      </top>
      <bottom/>
      <diagonal/>
    </border>
    <border>
      <left/>
      <right/>
      <top/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/>
      <right style="medium">
        <color theme="5" tint="-0.499984740745262"/>
      </right>
      <top/>
      <bottom/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449">
    <xf numFmtId="0" fontId="0" fillId="0" borderId="0" xfId="0"/>
    <xf numFmtId="0" fontId="0" fillId="2" borderId="0" xfId="0" applyFill="1"/>
    <xf numFmtId="0" fontId="4" fillId="0" borderId="0" xfId="1"/>
    <xf numFmtId="0" fontId="5" fillId="0" borderId="0" xfId="1" applyFont="1"/>
    <xf numFmtId="0" fontId="14" fillId="3" borderId="0" xfId="1" applyFont="1" applyFill="1" applyBorder="1"/>
    <xf numFmtId="0" fontId="0" fillId="0" borderId="0" xfId="0" applyFill="1"/>
    <xf numFmtId="0" fontId="0" fillId="6" borderId="13" xfId="0" applyFill="1" applyBorder="1"/>
    <xf numFmtId="4" fontId="0" fillId="7" borderId="0" xfId="0" applyNumberFormat="1" applyFill="1" applyBorder="1" applyAlignment="1">
      <alignment horizontal="center"/>
    </xf>
    <xf numFmtId="0" fontId="20" fillId="8" borderId="13" xfId="0" applyFont="1" applyFill="1" applyBorder="1" applyAlignment="1">
      <alignment vertical="center"/>
    </xf>
    <xf numFmtId="0" fontId="3" fillId="10" borderId="10" xfId="0" applyFont="1" applyFill="1" applyBorder="1"/>
    <xf numFmtId="0" fontId="3" fillId="10" borderId="11" xfId="0" applyFont="1" applyFill="1" applyBorder="1"/>
    <xf numFmtId="0" fontId="1" fillId="10" borderId="12" xfId="0" applyFont="1" applyFill="1" applyBorder="1"/>
    <xf numFmtId="0" fontId="1" fillId="10" borderId="10" xfId="0" applyFont="1" applyFill="1" applyBorder="1"/>
    <xf numFmtId="0" fontId="4" fillId="7" borderId="0" xfId="1" applyFill="1"/>
    <xf numFmtId="0" fontId="5" fillId="7" borderId="0" xfId="1" applyFont="1" applyFill="1"/>
    <xf numFmtId="0" fontId="4" fillId="4" borderId="0" xfId="1" applyFill="1"/>
    <xf numFmtId="0" fontId="21" fillId="5" borderId="2" xfId="1" applyFont="1" applyFill="1" applyBorder="1"/>
    <xf numFmtId="0" fontId="22" fillId="5" borderId="3" xfId="1" applyFont="1" applyFill="1" applyBorder="1"/>
    <xf numFmtId="0" fontId="21" fillId="5" borderId="2" xfId="1" applyFont="1" applyFill="1" applyBorder="1" applyAlignment="1">
      <alignment horizontal="center"/>
    </xf>
    <xf numFmtId="0" fontId="22" fillId="5" borderId="4" xfId="1" applyFont="1" applyFill="1" applyBorder="1"/>
    <xf numFmtId="0" fontId="21" fillId="5" borderId="5" xfId="1" applyFont="1" applyFill="1" applyBorder="1"/>
    <xf numFmtId="0" fontId="21" fillId="5" borderId="6" xfId="1" applyFont="1" applyFill="1" applyBorder="1"/>
    <xf numFmtId="0" fontId="21" fillId="5" borderId="6" xfId="1" applyFont="1" applyFill="1" applyBorder="1" applyAlignment="1">
      <alignment horizontal="center"/>
    </xf>
    <xf numFmtId="0" fontId="22" fillId="5" borderId="6" xfId="1" applyFont="1" applyFill="1" applyBorder="1"/>
    <xf numFmtId="0" fontId="22" fillId="5" borderId="7" xfId="1" applyFont="1" applyFill="1" applyBorder="1"/>
    <xf numFmtId="0" fontId="21" fillId="5" borderId="6" xfId="1" applyFont="1" applyFill="1" applyBorder="1" applyAlignment="1">
      <alignment horizontal="center" vertical="center"/>
    </xf>
    <xf numFmtId="0" fontId="9" fillId="5" borderId="2" xfId="1" applyFont="1" applyFill="1" applyBorder="1"/>
    <xf numFmtId="0" fontId="10" fillId="5" borderId="3" xfId="1" applyFont="1" applyFill="1" applyBorder="1"/>
    <xf numFmtId="0" fontId="25" fillId="5" borderId="3" xfId="1" applyFont="1" applyFill="1" applyBorder="1"/>
    <xf numFmtId="0" fontId="11" fillId="5" borderId="3" xfId="1" applyFont="1" applyFill="1" applyBorder="1"/>
    <xf numFmtId="0" fontId="7" fillId="5" borderId="4" xfId="1" applyFont="1" applyFill="1" applyBorder="1"/>
    <xf numFmtId="0" fontId="4" fillId="5" borderId="8" xfId="1" applyFill="1" applyBorder="1" applyProtection="1">
      <protection locked="0"/>
    </xf>
    <xf numFmtId="0" fontId="8" fillId="5" borderId="0" xfId="2" applyFill="1" applyBorder="1" applyAlignment="1" applyProtection="1">
      <protection locked="0"/>
    </xf>
    <xf numFmtId="0" fontId="4" fillId="5" borderId="0" xfId="1" applyFill="1" applyBorder="1" applyProtection="1">
      <protection locked="0"/>
    </xf>
    <xf numFmtId="0" fontId="6" fillId="5" borderId="16" xfId="1" applyFont="1" applyFill="1" applyBorder="1"/>
    <xf numFmtId="0" fontId="8" fillId="5" borderId="0" xfId="2" applyFont="1" applyFill="1" applyBorder="1" applyAlignment="1" applyProtection="1">
      <protection locked="0"/>
    </xf>
    <xf numFmtId="0" fontId="12" fillId="5" borderId="0" xfId="1" applyFont="1" applyFill="1" applyBorder="1" applyAlignment="1">
      <alignment horizontal="right"/>
    </xf>
    <xf numFmtId="0" fontId="4" fillId="5" borderId="17" xfId="1" applyFill="1" applyBorder="1"/>
    <xf numFmtId="0" fontId="4" fillId="5" borderId="5" xfId="1" applyFill="1" applyBorder="1" applyProtection="1">
      <protection locked="0"/>
    </xf>
    <xf numFmtId="0" fontId="4" fillId="5" borderId="6" xfId="1" applyFill="1" applyBorder="1" applyProtection="1">
      <protection locked="0"/>
    </xf>
    <xf numFmtId="0" fontId="4" fillId="5" borderId="6" xfId="1" applyFill="1" applyBorder="1"/>
    <xf numFmtId="0" fontId="4" fillId="5" borderId="7" xfId="1" applyFill="1" applyBorder="1"/>
    <xf numFmtId="0" fontId="5" fillId="4" borderId="0" xfId="1" applyFont="1" applyFill="1"/>
    <xf numFmtId="0" fontId="5" fillId="8" borderId="0" xfId="1" applyFont="1" applyFill="1" applyBorder="1"/>
    <xf numFmtId="0" fontId="16" fillId="8" borderId="0" xfId="1" applyFont="1" applyFill="1" applyBorder="1"/>
    <xf numFmtId="0" fontId="4" fillId="8" borderId="0" xfId="1" applyFill="1" applyBorder="1"/>
    <xf numFmtId="0" fontId="4" fillId="8" borderId="0" xfId="1" applyFont="1" applyFill="1" applyBorder="1"/>
    <xf numFmtId="0" fontId="6" fillId="8" borderId="0" xfId="1" applyFont="1" applyFill="1" applyBorder="1"/>
    <xf numFmtId="0" fontId="7" fillId="8" borderId="0" xfId="1" applyFont="1" applyFill="1" applyBorder="1"/>
    <xf numFmtId="0" fontId="23" fillId="5" borderId="0" xfId="1" applyFont="1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18" fillId="9" borderId="0" xfId="0" applyFont="1" applyFill="1" applyBorder="1" applyAlignment="1">
      <alignment horizontal="left"/>
    </xf>
    <xf numFmtId="0" fontId="0" fillId="7" borderId="0" xfId="0" applyFill="1" applyBorder="1"/>
    <xf numFmtId="0" fontId="14" fillId="3" borderId="22" xfId="1" applyFont="1" applyFill="1" applyBorder="1"/>
    <xf numFmtId="0" fontId="18" fillId="7" borderId="0" xfId="0" applyFont="1" applyFill="1" applyBorder="1" applyAlignment="1">
      <alignment horizontal="left"/>
    </xf>
    <xf numFmtId="0" fontId="1" fillId="7" borderId="0" xfId="0" applyFont="1" applyFill="1" applyBorder="1"/>
    <xf numFmtId="0" fontId="1" fillId="7" borderId="0" xfId="0" applyFont="1" applyFill="1" applyBorder="1" applyAlignment="1">
      <alignment horizontal="left"/>
    </xf>
    <xf numFmtId="0" fontId="0" fillId="7" borderId="22" xfId="0" applyFill="1" applyBorder="1"/>
    <xf numFmtId="0" fontId="3" fillId="7" borderId="0" xfId="0" applyFont="1" applyFill="1" applyBorder="1"/>
    <xf numFmtId="0" fontId="20" fillId="7" borderId="0" xfId="0" applyFont="1" applyFill="1" applyBorder="1"/>
    <xf numFmtId="0" fontId="0" fillId="7" borderId="22" xfId="0" applyFill="1" applyBorder="1" applyAlignment="1">
      <alignment horizontal="center"/>
    </xf>
    <xf numFmtId="0" fontId="3" fillId="7" borderId="21" xfId="0" applyFont="1" applyFill="1" applyBorder="1"/>
    <xf numFmtId="0" fontId="3" fillId="7" borderId="22" xfId="0" applyFont="1" applyFill="1" applyBorder="1"/>
    <xf numFmtId="0" fontId="1" fillId="7" borderId="22" xfId="0" applyFont="1" applyFill="1" applyBorder="1"/>
    <xf numFmtId="0" fontId="20" fillId="7" borderId="21" xfId="0" applyFont="1" applyFill="1" applyBorder="1"/>
    <xf numFmtId="0" fontId="20" fillId="7" borderId="22" xfId="0" applyFont="1" applyFill="1" applyBorder="1"/>
    <xf numFmtId="0" fontId="19" fillId="7" borderId="21" xfId="0" applyFont="1" applyFill="1" applyBorder="1"/>
    <xf numFmtId="0" fontId="19" fillId="7" borderId="22" xfId="0" applyFont="1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25" xfId="0" applyFill="1" applyBorder="1"/>
    <xf numFmtId="0" fontId="4" fillId="10" borderId="18" xfId="1" applyFill="1" applyBorder="1"/>
    <xf numFmtId="0" fontId="4" fillId="10" borderId="19" xfId="1" applyFill="1" applyBorder="1"/>
    <xf numFmtId="0" fontId="4" fillId="10" borderId="20" xfId="1" applyFill="1" applyBorder="1"/>
    <xf numFmtId="0" fontId="4" fillId="10" borderId="21" xfId="1" applyFill="1" applyBorder="1"/>
    <xf numFmtId="0" fontId="5" fillId="10" borderId="21" xfId="1" applyFont="1" applyFill="1" applyBorder="1"/>
    <xf numFmtId="0" fontId="4" fillId="10" borderId="23" xfId="1" applyFill="1" applyBorder="1"/>
    <xf numFmtId="0" fontId="4" fillId="10" borderId="22" xfId="1" applyFill="1" applyBorder="1"/>
    <xf numFmtId="0" fontId="5" fillId="10" borderId="22" xfId="1" applyFont="1" applyFill="1" applyBorder="1"/>
    <xf numFmtId="0" fontId="4" fillId="10" borderId="25" xfId="1" applyFill="1" applyBorder="1"/>
    <xf numFmtId="0" fontId="4" fillId="10" borderId="0" xfId="1" applyFill="1" applyBorder="1"/>
    <xf numFmtId="0" fontId="13" fillId="10" borderId="0" xfId="1" applyFont="1" applyFill="1" applyBorder="1" applyAlignment="1">
      <alignment horizontal="left"/>
    </xf>
    <xf numFmtId="14" fontId="26" fillId="10" borderId="0" xfId="1" applyNumberFormat="1" applyFont="1" applyFill="1" applyBorder="1" applyAlignment="1">
      <alignment horizontal="left"/>
    </xf>
    <xf numFmtId="0" fontId="4" fillId="10" borderId="24" xfId="1" applyFill="1" applyBorder="1"/>
    <xf numFmtId="164" fontId="1" fillId="10" borderId="12" xfId="0" applyNumberFormat="1" applyFont="1" applyFill="1" applyBorder="1" applyAlignment="1" applyProtection="1">
      <alignment horizontal="center" vertical="center"/>
      <protection hidden="1"/>
    </xf>
    <xf numFmtId="164" fontId="20" fillId="5" borderId="13" xfId="0" applyNumberFormat="1" applyFont="1" applyFill="1" applyBorder="1" applyAlignment="1" applyProtection="1">
      <alignment horizontal="center" vertical="center"/>
      <protection hidden="1"/>
    </xf>
    <xf numFmtId="164" fontId="20" fillId="8" borderId="13" xfId="0" applyNumberFormat="1" applyFont="1" applyFill="1" applyBorder="1" applyAlignment="1" applyProtection="1">
      <alignment horizontal="center" vertical="center"/>
      <protection hidden="1"/>
    </xf>
    <xf numFmtId="0" fontId="27" fillId="10" borderId="11" xfId="0" applyFont="1" applyFill="1" applyBorder="1" applyAlignment="1">
      <alignment horizontal="center"/>
    </xf>
    <xf numFmtId="0" fontId="27" fillId="10" borderId="10" xfId="0" applyFont="1" applyFill="1" applyBorder="1" applyAlignment="1">
      <alignment horizontal="center"/>
    </xf>
    <xf numFmtId="0" fontId="28" fillId="10" borderId="10" xfId="0" applyFont="1" applyFill="1" applyBorder="1" applyAlignment="1">
      <alignment horizontal="center"/>
    </xf>
    <xf numFmtId="0" fontId="28" fillId="5" borderId="13" xfId="0" applyFont="1" applyFill="1" applyBorder="1" applyAlignment="1">
      <alignment horizontal="center" vertical="center"/>
    </xf>
    <xf numFmtId="0" fontId="28" fillId="8" borderId="13" xfId="0" applyFont="1" applyFill="1" applyBorder="1" applyAlignment="1">
      <alignment horizontal="center" vertical="center"/>
    </xf>
    <xf numFmtId="0" fontId="29" fillId="10" borderId="11" xfId="0" applyFont="1" applyFill="1" applyBorder="1" applyAlignment="1">
      <alignment horizontal="center"/>
    </xf>
    <xf numFmtId="164" fontId="29" fillId="10" borderId="11" xfId="0" applyNumberFormat="1" applyFont="1" applyFill="1" applyBorder="1" applyAlignment="1">
      <alignment horizontal="center" vertical="center"/>
    </xf>
    <xf numFmtId="164" fontId="29" fillId="10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1" xfId="0" applyBorder="1"/>
    <xf numFmtId="0" fontId="20" fillId="5" borderId="12" xfId="0" applyFont="1" applyFill="1" applyBorder="1" applyAlignment="1">
      <alignment vertical="center"/>
    </xf>
    <xf numFmtId="0" fontId="1" fillId="10" borderId="11" xfId="0" applyFont="1" applyFill="1" applyBorder="1" applyAlignment="1">
      <alignment vertical="center"/>
    </xf>
    <xf numFmtId="164" fontId="1" fillId="10" borderId="7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/>
    <xf numFmtId="0" fontId="29" fillId="0" borderId="12" xfId="0" applyFont="1" applyBorder="1" applyAlignment="1">
      <alignment vertical="center"/>
    </xf>
    <xf numFmtId="164" fontId="33" fillId="10" borderId="10" xfId="0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Fill="1"/>
    <xf numFmtId="0" fontId="27" fillId="0" borderId="0" xfId="0" applyFont="1" applyFill="1"/>
    <xf numFmtId="0" fontId="29" fillId="0" borderId="0" xfId="0" applyFont="1" applyFill="1"/>
    <xf numFmtId="0" fontId="8" fillId="0" borderId="0" xfId="2" applyFill="1" applyBorder="1" applyAlignment="1" applyProtection="1"/>
    <xf numFmtId="0" fontId="0" fillId="4" borderId="0" xfId="0" applyFill="1"/>
    <xf numFmtId="0" fontId="14" fillId="4" borderId="0" xfId="1" applyFont="1" applyFill="1" applyBorder="1"/>
    <xf numFmtId="14" fontId="15" fillId="4" borderId="0" xfId="1" applyNumberFormat="1" applyFont="1" applyFill="1" applyBorder="1" applyAlignment="1">
      <alignment horizontal="center"/>
    </xf>
    <xf numFmtId="0" fontId="8" fillId="4" borderId="0" xfId="2" applyFill="1" applyAlignment="1" applyProtection="1">
      <alignment horizontal="center"/>
      <protection locked="0"/>
    </xf>
    <xf numFmtId="0" fontId="8" fillId="4" borderId="0" xfId="2" applyFill="1" applyAlignment="1" applyProtection="1">
      <protection locked="0"/>
    </xf>
    <xf numFmtId="0" fontId="0" fillId="8" borderId="0" xfId="0" applyFill="1"/>
    <xf numFmtId="0" fontId="29" fillId="8" borderId="0" xfId="0" applyFont="1" applyFill="1"/>
    <xf numFmtId="0" fontId="2" fillId="8" borderId="0" xfId="0" applyFont="1" applyFill="1"/>
    <xf numFmtId="0" fontId="35" fillId="8" borderId="0" xfId="0" applyFont="1" applyFill="1"/>
    <xf numFmtId="0" fontId="36" fillId="8" borderId="0" xfId="0" applyFont="1" applyFill="1"/>
    <xf numFmtId="0" fontId="4" fillId="8" borderId="0" xfId="1" applyFill="1"/>
    <xf numFmtId="0" fontId="8" fillId="8" borderId="0" xfId="2" applyFill="1" applyAlignment="1" applyProtection="1">
      <alignment horizontal="center"/>
      <protection locked="0"/>
    </xf>
    <xf numFmtId="0" fontId="0" fillId="6" borderId="26" xfId="0" applyFill="1" applyBorder="1"/>
    <xf numFmtId="0" fontId="29" fillId="10" borderId="10" xfId="0" applyFont="1" applyFill="1" applyBorder="1" applyAlignment="1">
      <alignment horizontal="center"/>
    </xf>
    <xf numFmtId="0" fontId="0" fillId="7" borderId="11" xfId="0" applyFill="1" applyBorder="1"/>
    <xf numFmtId="0" fontId="2" fillId="10" borderId="12" xfId="0" applyFont="1" applyFill="1" applyBorder="1"/>
    <xf numFmtId="0" fontId="30" fillId="10" borderId="11" xfId="0" applyFont="1" applyFill="1" applyBorder="1" applyAlignment="1">
      <alignment horizontal="center"/>
    </xf>
    <xf numFmtId="164" fontId="28" fillId="10" borderId="12" xfId="0" applyNumberFormat="1" applyFont="1" applyFill="1" applyBorder="1" applyAlignment="1" applyProtection="1">
      <alignment horizontal="center" vertical="center"/>
      <protection hidden="1"/>
    </xf>
    <xf numFmtId="0" fontId="2" fillId="10" borderId="5" xfId="0" applyFont="1" applyFill="1" applyBorder="1"/>
    <xf numFmtId="0" fontId="30" fillId="10" borderId="12" xfId="0" applyFont="1" applyFill="1" applyBorder="1" applyAlignment="1">
      <alignment horizontal="center"/>
    </xf>
    <xf numFmtId="0" fontId="1" fillId="10" borderId="2" xfId="0" applyFont="1" applyFill="1" applyBorder="1"/>
    <xf numFmtId="0" fontId="1" fillId="5" borderId="26" xfId="0" applyFont="1" applyFill="1" applyBorder="1" applyAlignment="1">
      <alignment vertical="center"/>
    </xf>
    <xf numFmtId="0" fontId="30" fillId="5" borderId="13" xfId="0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0" fillId="7" borderId="0" xfId="0" applyFill="1"/>
    <xf numFmtId="0" fontId="13" fillId="7" borderId="0" xfId="1" applyFont="1" applyFill="1" applyBorder="1"/>
    <xf numFmtId="0" fontId="14" fillId="7" borderId="22" xfId="1" applyFont="1" applyFill="1" applyBorder="1"/>
    <xf numFmtId="0" fontId="38" fillId="7" borderId="0" xfId="0" applyFont="1" applyFill="1" applyBorder="1"/>
    <xf numFmtId="0" fontId="27" fillId="7" borderId="11" xfId="0" applyFont="1" applyFill="1" applyBorder="1" applyAlignment="1">
      <alignment horizontal="center"/>
    </xf>
    <xf numFmtId="164" fontId="3" fillId="7" borderId="11" xfId="0" applyNumberFormat="1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/>
    <xf numFmtId="164" fontId="1" fillId="7" borderId="12" xfId="0" applyNumberFormat="1" applyFont="1" applyFill="1" applyBorder="1" applyAlignment="1" applyProtection="1">
      <alignment horizontal="center" vertical="center"/>
      <protection hidden="1"/>
    </xf>
    <xf numFmtId="0" fontId="29" fillId="7" borderId="11" xfId="0" applyFont="1" applyFill="1" applyBorder="1" applyAlignment="1">
      <alignment horizontal="center"/>
    </xf>
    <xf numFmtId="164" fontId="27" fillId="7" borderId="11" xfId="0" applyNumberFormat="1" applyFont="1" applyFill="1" applyBorder="1" applyAlignment="1" applyProtection="1">
      <alignment horizontal="center" vertical="center"/>
      <protection hidden="1"/>
    </xf>
    <xf numFmtId="164" fontId="28" fillId="7" borderId="1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164" fontId="29" fillId="10" borderId="9" xfId="0" applyNumberFormat="1" applyFont="1" applyFill="1" applyBorder="1" applyAlignment="1">
      <alignment horizontal="center" vertical="center"/>
    </xf>
    <xf numFmtId="164" fontId="20" fillId="8" borderId="14" xfId="0" applyNumberFormat="1" applyFont="1" applyFill="1" applyBorder="1" applyAlignment="1" applyProtection="1">
      <alignment horizontal="center" vertical="center"/>
      <protection hidden="1"/>
    </xf>
    <xf numFmtId="164" fontId="3" fillId="7" borderId="9" xfId="0" applyNumberFormat="1" applyFont="1" applyFill="1" applyBorder="1" applyAlignment="1" applyProtection="1">
      <alignment horizontal="center" vertical="center"/>
      <protection hidden="1"/>
    </xf>
    <xf numFmtId="164" fontId="29" fillId="10" borderId="9" xfId="0" applyNumberFormat="1" applyFont="1" applyFill="1" applyBorder="1" applyAlignment="1" applyProtection="1">
      <alignment horizontal="center" vertical="center"/>
      <protection hidden="1"/>
    </xf>
    <xf numFmtId="165" fontId="0" fillId="0" borderId="0" xfId="0" applyNumberFormat="1"/>
    <xf numFmtId="0" fontId="29" fillId="7" borderId="24" xfId="0" applyFont="1" applyFill="1" applyBorder="1"/>
    <xf numFmtId="0" fontId="37" fillId="7" borderId="24" xfId="0" applyFont="1" applyFill="1" applyBorder="1"/>
    <xf numFmtId="0" fontId="43" fillId="7" borderId="0" xfId="0" applyFont="1" applyFill="1" applyBorder="1" applyAlignment="1">
      <alignment horizontal="left"/>
    </xf>
    <xf numFmtId="0" fontId="44" fillId="2" borderId="0" xfId="0" applyFont="1" applyFill="1"/>
    <xf numFmtId="0" fontId="44" fillId="0" borderId="0" xfId="0" applyFont="1"/>
    <xf numFmtId="2" fontId="44" fillId="0" borderId="0" xfId="0" applyNumberFormat="1" applyFont="1"/>
    <xf numFmtId="1" fontId="44" fillId="0" borderId="0" xfId="0" applyNumberFormat="1" applyFont="1"/>
    <xf numFmtId="0" fontId="45" fillId="0" borderId="0" xfId="2" applyFont="1" applyAlignment="1" applyProtection="1"/>
    <xf numFmtId="0" fontId="0" fillId="0" borderId="0" xfId="0" applyBorder="1"/>
    <xf numFmtId="0" fontId="46" fillId="0" borderId="0" xfId="0" applyFont="1" applyBorder="1" applyAlignment="1">
      <alignment horizontal="justify" vertical="center" wrapText="1"/>
    </xf>
    <xf numFmtId="0" fontId="0" fillId="11" borderId="0" xfId="0" applyFill="1"/>
    <xf numFmtId="0" fontId="0" fillId="0" borderId="0" xfId="0" applyAlignment="1">
      <alignment horizontal="right"/>
    </xf>
    <xf numFmtId="0" fontId="1" fillId="10" borderId="11" xfId="0" applyFont="1" applyFill="1" applyBorder="1"/>
    <xf numFmtId="0" fontId="27" fillId="10" borderId="12" xfId="0" applyFont="1" applyFill="1" applyBorder="1" applyAlignment="1">
      <alignment horizontal="center"/>
    </xf>
    <xf numFmtId="3" fontId="19" fillId="9" borderId="1" xfId="0" applyNumberFormat="1" applyFont="1" applyFill="1" applyBorder="1" applyAlignment="1" applyProtection="1">
      <alignment horizontal="center"/>
      <protection locked="0"/>
    </xf>
    <xf numFmtId="0" fontId="28" fillId="10" borderId="11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 vertical="center"/>
    </xf>
    <xf numFmtId="0" fontId="1" fillId="0" borderId="0" xfId="0" applyFont="1"/>
    <xf numFmtId="0" fontId="51" fillId="0" borderId="0" xfId="0" applyFont="1" applyFill="1" applyBorder="1" applyAlignment="1">
      <alignment horizontal="left"/>
    </xf>
    <xf numFmtId="0" fontId="52" fillId="0" borderId="0" xfId="0" applyFont="1" applyFill="1"/>
    <xf numFmtId="0" fontId="52" fillId="7" borderId="0" xfId="0" applyFont="1" applyFill="1" applyBorder="1"/>
    <xf numFmtId="0" fontId="0" fillId="7" borderId="0" xfId="0" applyFill="1" applyBorder="1" applyAlignment="1">
      <alignment horizontal="center"/>
    </xf>
    <xf numFmtId="165" fontId="3" fillId="9" borderId="13" xfId="0" applyNumberFormat="1" applyFont="1" applyFill="1" applyBorder="1" applyAlignment="1" applyProtection="1">
      <alignment horizontal="center"/>
      <protection locked="0"/>
    </xf>
    <xf numFmtId="2" fontId="0" fillId="4" borderId="0" xfId="4" applyNumberFormat="1" applyFont="1" applyFill="1"/>
    <xf numFmtId="0" fontId="29" fillId="7" borderId="0" xfId="0" applyFont="1" applyFill="1" applyBorder="1"/>
    <xf numFmtId="0" fontId="54" fillId="7" borderId="0" xfId="0" applyFont="1" applyFill="1" applyBorder="1"/>
    <xf numFmtId="0" fontId="55" fillId="7" borderId="0" xfId="0" applyFont="1" applyFill="1" applyBorder="1" applyAlignment="1">
      <alignment horizontal="right"/>
    </xf>
    <xf numFmtId="0" fontId="55" fillId="7" borderId="0" xfId="0" applyFont="1" applyFill="1"/>
    <xf numFmtId="0" fontId="0" fillId="7" borderId="19" xfId="0" applyFill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28" xfId="0" applyFont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3" fillId="7" borderId="28" xfId="0" applyFon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justify" vertical="center" wrapText="1"/>
    </xf>
    <xf numFmtId="0" fontId="56" fillId="0" borderId="0" xfId="0" applyFont="1" applyFill="1" applyBorder="1" applyAlignment="1">
      <alignment horizontal="justify" vertical="center" wrapText="1"/>
    </xf>
    <xf numFmtId="0" fontId="4" fillId="5" borderId="27" xfId="1" applyFill="1" applyBorder="1" applyProtection="1">
      <protection locked="0"/>
    </xf>
    <xf numFmtId="0" fontId="6" fillId="5" borderId="30" xfId="1" applyFont="1" applyFill="1" applyBorder="1"/>
    <xf numFmtId="0" fontId="55" fillId="7" borderId="0" xfId="0" applyFont="1" applyFill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0" fillId="7" borderId="0" xfId="0" applyFont="1" applyFill="1" applyBorder="1"/>
    <xf numFmtId="166" fontId="0" fillId="7" borderId="0" xfId="0" applyNumberFormat="1" applyFill="1" applyBorder="1"/>
    <xf numFmtId="0" fontId="0" fillId="4" borderId="0" xfId="0" applyFill="1" applyAlignment="1">
      <alignment vertical="center"/>
    </xf>
    <xf numFmtId="0" fontId="0" fillId="7" borderId="21" xfId="0" applyFill="1" applyBorder="1" applyAlignment="1">
      <alignment vertical="center"/>
    </xf>
    <xf numFmtId="165" fontId="2" fillId="9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7" fillId="7" borderId="0" xfId="0" applyFont="1" applyFill="1" applyBorder="1" applyAlignment="1">
      <alignment horizontal="left" vertical="center"/>
    </xf>
    <xf numFmtId="0" fontId="29" fillId="7" borderId="0" xfId="0" applyFont="1" applyFill="1" applyBorder="1" applyAlignment="1">
      <alignment wrapText="1"/>
    </xf>
    <xf numFmtId="0" fontId="54" fillId="10" borderId="10" xfId="0" applyFont="1" applyFill="1" applyBorder="1"/>
    <xf numFmtId="0" fontId="54" fillId="10" borderId="11" xfId="0" applyFont="1" applyFill="1" applyBorder="1"/>
    <xf numFmtId="0" fontId="27" fillId="10" borderId="27" xfId="0" applyFont="1" applyFill="1" applyBorder="1"/>
    <xf numFmtId="0" fontId="29" fillId="7" borderId="12" xfId="0" applyFont="1" applyFill="1" applyBorder="1" applyAlignment="1">
      <alignment horizontal="center"/>
    </xf>
    <xf numFmtId="0" fontId="2" fillId="10" borderId="10" xfId="0" applyFont="1" applyFill="1" applyBorder="1"/>
    <xf numFmtId="0" fontId="2" fillId="7" borderId="12" xfId="0" applyFont="1" applyFill="1" applyBorder="1"/>
    <xf numFmtId="0" fontId="2" fillId="10" borderId="5" xfId="0" applyFont="1" applyFill="1" applyBorder="1" applyAlignment="1">
      <alignment vertical="center"/>
    </xf>
    <xf numFmtId="164" fontId="2" fillId="5" borderId="14" xfId="0" applyNumberFormat="1" applyFont="1" applyFill="1" applyBorder="1" applyAlignment="1" applyProtection="1">
      <alignment horizontal="center" vertical="center"/>
      <protection hidden="1"/>
    </xf>
    <xf numFmtId="164" fontId="2" fillId="8" borderId="14" xfId="0" applyNumberFormat="1" applyFont="1" applyFill="1" applyBorder="1" applyAlignment="1" applyProtection="1">
      <alignment horizontal="center" vertical="center"/>
      <protection hidden="1"/>
    </xf>
    <xf numFmtId="165" fontId="0" fillId="4" borderId="0" xfId="0" applyNumberFormat="1" applyFill="1" applyBorder="1"/>
    <xf numFmtId="165" fontId="39" fillId="4" borderId="0" xfId="0" applyNumberFormat="1" applyFont="1" applyFill="1" applyBorder="1"/>
    <xf numFmtId="0" fontId="1" fillId="4" borderId="0" xfId="0" applyFont="1" applyFill="1" applyBorder="1"/>
    <xf numFmtId="14" fontId="42" fillId="4" borderId="0" xfId="1" applyNumberFormat="1" applyFont="1" applyFill="1" applyBorder="1" applyAlignment="1">
      <alignment horizontal="left"/>
    </xf>
    <xf numFmtId="3" fontId="55" fillId="7" borderId="0" xfId="0" applyNumberFormat="1" applyFont="1" applyFill="1" applyBorder="1" applyAlignment="1">
      <alignment horizontal="center"/>
    </xf>
    <xf numFmtId="0" fontId="55" fillId="7" borderId="0" xfId="0" applyFont="1" applyFill="1" applyBorder="1"/>
    <xf numFmtId="165" fontId="2" fillId="7" borderId="0" xfId="0" applyNumberFormat="1" applyFont="1" applyFill="1" applyBorder="1" applyAlignment="1" applyProtection="1">
      <alignment horizontal="center" vertical="center"/>
      <protection locked="0"/>
    </xf>
    <xf numFmtId="0" fontId="48" fillId="7" borderId="0" xfId="0" applyFont="1" applyFill="1" applyBorder="1" applyAlignment="1">
      <alignment horizontal="right" indent="1"/>
    </xf>
    <xf numFmtId="0" fontId="1" fillId="7" borderId="0" xfId="0" applyFont="1" applyFill="1"/>
    <xf numFmtId="3" fontId="61" fillId="7" borderId="0" xfId="0" applyNumberFormat="1" applyFont="1" applyFill="1" applyBorder="1" applyAlignment="1">
      <alignment horizontal="center"/>
    </xf>
    <xf numFmtId="3" fontId="3" fillId="7" borderId="0" xfId="0" applyNumberFormat="1" applyFont="1" applyFill="1" applyBorder="1" applyAlignment="1" applyProtection="1">
      <alignment horizontal="center"/>
      <protection locked="0"/>
    </xf>
    <xf numFmtId="165" fontId="3" fillId="7" borderId="0" xfId="0" applyNumberFormat="1" applyFont="1" applyFill="1" applyBorder="1" applyAlignment="1" applyProtection="1">
      <alignment horizontal="center"/>
      <protection locked="0"/>
    </xf>
    <xf numFmtId="1" fontId="3" fillId="7" borderId="0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/>
    <xf numFmtId="0" fontId="29" fillId="4" borderId="0" xfId="0" applyFont="1" applyFill="1"/>
    <xf numFmtId="0" fontId="54" fillId="4" borderId="0" xfId="0" applyFont="1" applyFill="1"/>
    <xf numFmtId="0" fontId="54" fillId="7" borderId="21" xfId="0" applyFont="1" applyFill="1" applyBorder="1"/>
    <xf numFmtId="0" fontId="62" fillId="7" borderId="0" xfId="0" applyFont="1" applyFill="1" applyBorder="1" applyAlignment="1">
      <alignment horizontal="left"/>
    </xf>
    <xf numFmtId="0" fontId="59" fillId="7" borderId="0" xfId="0" applyFont="1" applyFill="1" applyBorder="1" applyAlignment="1">
      <alignment horizontal="right" indent="1"/>
    </xf>
    <xf numFmtId="0" fontId="54" fillId="7" borderId="0" xfId="0" applyFont="1" applyFill="1"/>
    <xf numFmtId="3" fontId="54" fillId="7" borderId="0" xfId="0" applyNumberFormat="1" applyFont="1" applyFill="1" applyBorder="1" applyAlignment="1">
      <alignment horizontal="center"/>
    </xf>
    <xf numFmtId="0" fontId="63" fillId="7" borderId="0" xfId="0" applyFont="1" applyFill="1" applyBorder="1" applyAlignment="1">
      <alignment horizontal="left"/>
    </xf>
    <xf numFmtId="0" fontId="54" fillId="7" borderId="0" xfId="0" applyFont="1" applyFill="1" applyBorder="1" applyAlignment="1">
      <alignment horizontal="center"/>
    </xf>
    <xf numFmtId="0" fontId="54" fillId="7" borderId="22" xfId="0" applyFont="1" applyFill="1" applyBorder="1"/>
    <xf numFmtId="14" fontId="5" fillId="4" borderId="0" xfId="1" applyNumberFormat="1" applyFont="1" applyFill="1" applyBorder="1" applyAlignment="1">
      <alignment horizontal="center"/>
    </xf>
    <xf numFmtId="0" fontId="54" fillId="0" borderId="0" xfId="0" applyFont="1" applyFill="1"/>
    <xf numFmtId="3" fontId="61" fillId="7" borderId="6" xfId="0" applyNumberFormat="1" applyFont="1" applyFill="1" applyBorder="1" applyAlignment="1">
      <alignment horizontal="center"/>
    </xf>
    <xf numFmtId="0" fontId="48" fillId="7" borderId="0" xfId="0" applyFont="1" applyFill="1" applyBorder="1"/>
    <xf numFmtId="4" fontId="3" fillId="9" borderId="1" xfId="0" applyNumberFormat="1" applyFont="1" applyFill="1" applyBorder="1" applyAlignment="1" applyProtection="1">
      <alignment horizontal="center"/>
      <protection hidden="1"/>
    </xf>
    <xf numFmtId="1" fontId="3" fillId="9" borderId="13" xfId="0" applyNumberFormat="1" applyFont="1" applyFill="1" applyBorder="1" applyAlignment="1" applyProtection="1">
      <alignment horizontal="center"/>
      <protection hidden="1"/>
    </xf>
    <xf numFmtId="166" fontId="3" fillId="10" borderId="13" xfId="3" applyNumberFormat="1" applyFont="1" applyFill="1" applyBorder="1" applyAlignment="1" applyProtection="1">
      <alignment horizontal="center"/>
      <protection hidden="1"/>
    </xf>
    <xf numFmtId="166" fontId="1" fillId="10" borderId="29" xfId="3" applyNumberFormat="1" applyFont="1" applyFill="1" applyBorder="1" applyAlignment="1" applyProtection="1">
      <alignment horizontal="center" vertical="center"/>
      <protection hidden="1"/>
    </xf>
    <xf numFmtId="165" fontId="59" fillId="7" borderId="13" xfId="0" applyNumberFormat="1" applyFont="1" applyFill="1" applyBorder="1" applyAlignment="1" applyProtection="1">
      <alignment horizontal="center"/>
      <protection hidden="1"/>
    </xf>
    <xf numFmtId="167" fontId="19" fillId="9" borderId="1" xfId="0" applyNumberFormat="1" applyFont="1" applyFill="1" applyBorder="1" applyAlignment="1" applyProtection="1">
      <alignment horizontal="center"/>
      <protection locked="0"/>
    </xf>
    <xf numFmtId="0" fontId="60" fillId="7" borderId="0" xfId="0" applyFont="1" applyFill="1" applyBorder="1" applyProtection="1">
      <protection hidden="1"/>
    </xf>
    <xf numFmtId="0" fontId="34" fillId="0" borderId="0" xfId="0" applyFont="1" applyFill="1"/>
    <xf numFmtId="0" fontId="58" fillId="7" borderId="0" xfId="0" applyFont="1" applyFill="1" applyBorder="1" applyAlignment="1">
      <alignment horizontal="center" vertical="center" wrapText="1"/>
    </xf>
    <xf numFmtId="0" fontId="54" fillId="4" borderId="0" xfId="0" applyFont="1" applyFill="1" applyAlignment="1">
      <alignment horizontal="right"/>
    </xf>
    <xf numFmtId="165" fontId="59" fillId="7" borderId="11" xfId="0" applyNumberFormat="1" applyFont="1" applyFill="1" applyBorder="1" applyAlignment="1" applyProtection="1">
      <alignment horizontal="center"/>
      <protection hidden="1"/>
    </xf>
    <xf numFmtId="9" fontId="59" fillId="7" borderId="0" xfId="4" applyFont="1" applyFill="1" applyBorder="1" applyAlignment="1" applyProtection="1">
      <alignment horizontal="center"/>
      <protection hidden="1"/>
    </xf>
    <xf numFmtId="9" fontId="59" fillId="7" borderId="9" xfId="4" applyFont="1" applyFill="1" applyBorder="1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0" fontId="65" fillId="7" borderId="0" xfId="0" applyFont="1" applyFill="1" applyBorder="1"/>
    <xf numFmtId="0" fontId="2" fillId="4" borderId="0" xfId="0" applyFont="1" applyFill="1"/>
    <xf numFmtId="1" fontId="65" fillId="7" borderId="13" xfId="0" applyNumberFormat="1" applyFont="1" applyFill="1" applyBorder="1" applyAlignment="1" applyProtection="1">
      <alignment horizontal="center" vertical="center" wrapText="1"/>
      <protection hidden="1"/>
    </xf>
    <xf numFmtId="1" fontId="65" fillId="7" borderId="13" xfId="0" applyNumberFormat="1" applyFont="1" applyFill="1" applyBorder="1" applyAlignment="1" applyProtection="1">
      <alignment horizontal="center"/>
      <protection hidden="1"/>
    </xf>
    <xf numFmtId="3" fontId="65" fillId="7" borderId="13" xfId="0" applyNumberFormat="1" applyFont="1" applyFill="1" applyBorder="1" applyAlignment="1" applyProtection="1">
      <alignment horizontal="center"/>
      <protection hidden="1"/>
    </xf>
    <xf numFmtId="0" fontId="29" fillId="7" borderId="0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0" fillId="4" borderId="0" xfId="0" applyFill="1" applyBorder="1"/>
    <xf numFmtId="0" fontId="48" fillId="0" borderId="0" xfId="0" applyFont="1" applyBorder="1" applyAlignment="1">
      <alignment horizontal="center" vertical="center"/>
    </xf>
    <xf numFmtId="165" fontId="59" fillId="7" borderId="13" xfId="4" applyNumberFormat="1" applyFont="1" applyFill="1" applyBorder="1" applyAlignment="1" applyProtection="1">
      <alignment horizontal="center"/>
      <protection hidden="1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0" fontId="29" fillId="7" borderId="0" xfId="0" applyFont="1" applyFill="1" applyBorder="1" applyAlignment="1">
      <alignment horizontal="center" wrapText="1"/>
    </xf>
    <xf numFmtId="0" fontId="63" fillId="7" borderId="0" xfId="0" applyFont="1" applyFill="1" applyBorder="1"/>
    <xf numFmtId="3" fontId="3" fillId="9" borderId="1" xfId="0" applyNumberFormat="1" applyFont="1" applyFill="1" applyBorder="1" applyAlignment="1" applyProtection="1">
      <alignment horizontal="center"/>
      <protection locked="0"/>
    </xf>
    <xf numFmtId="0" fontId="18" fillId="5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28" fillId="7" borderId="0" xfId="0" applyFont="1" applyFill="1" applyBorder="1" applyAlignment="1">
      <alignment horizontal="left"/>
    </xf>
    <xf numFmtId="0" fontId="27" fillId="7" borderId="0" xfId="0" applyFont="1" applyFill="1" applyBorder="1"/>
    <xf numFmtId="3" fontId="68" fillId="7" borderId="0" xfId="0" applyNumberFormat="1" applyFont="1" applyFill="1" applyBorder="1" applyAlignment="1">
      <alignment horizontal="center"/>
    </xf>
    <xf numFmtId="0" fontId="27" fillId="7" borderId="0" xfId="0" applyFont="1" applyFill="1" applyBorder="1" applyAlignment="1">
      <alignment vertical="center"/>
    </xf>
    <xf numFmtId="0" fontId="28" fillId="7" borderId="0" xfId="0" applyFont="1" applyFill="1" applyBorder="1" applyAlignment="1"/>
    <xf numFmtId="0" fontId="29" fillId="7" borderId="24" xfId="0" applyFont="1" applyFill="1" applyBorder="1" applyAlignment="1">
      <alignment vertical="center"/>
    </xf>
    <xf numFmtId="0" fontId="34" fillId="11" borderId="0" xfId="0" applyFont="1" applyFill="1"/>
    <xf numFmtId="0" fontId="69" fillId="11" borderId="0" xfId="0" applyFont="1" applyFill="1"/>
    <xf numFmtId="0" fontId="2" fillId="7" borderId="0" xfId="0" applyFont="1" applyFill="1" applyBorder="1" applyAlignment="1">
      <alignment horizontal="center"/>
    </xf>
    <xf numFmtId="0" fontId="29" fillId="7" borderId="0" xfId="0" applyFont="1" applyFill="1" applyBorder="1" applyAlignment="1">
      <alignment horizontal="left" vertical="center" wrapText="1"/>
    </xf>
    <xf numFmtId="0" fontId="55" fillId="7" borderId="0" xfId="0" applyFont="1" applyFill="1" applyBorder="1" applyAlignment="1">
      <alignment horizontal="right" wrapText="1"/>
    </xf>
    <xf numFmtId="3" fontId="59" fillId="7" borderId="9" xfId="0" applyNumberFormat="1" applyFont="1" applyFill="1" applyBorder="1" applyAlignment="1" applyProtection="1">
      <alignment horizontal="center"/>
      <protection hidden="1"/>
    </xf>
    <xf numFmtId="165" fontId="59" fillId="7" borderId="9" xfId="0" applyNumberFormat="1" applyFont="1" applyFill="1" applyBorder="1" applyAlignment="1" applyProtection="1">
      <alignment horizontal="center"/>
      <protection hidden="1"/>
    </xf>
    <xf numFmtId="0" fontId="28" fillId="7" borderId="0" xfId="0" applyFont="1" applyFill="1" applyBorder="1"/>
    <xf numFmtId="0" fontId="48" fillId="9" borderId="1" xfId="0" applyNumberFormat="1" applyFont="1" applyFill="1" applyBorder="1" applyAlignment="1" applyProtection="1">
      <alignment horizontal="center"/>
      <protection locked="0"/>
    </xf>
    <xf numFmtId="0" fontId="70" fillId="10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0" xfId="2" applyAlignment="1" applyProtection="1"/>
    <xf numFmtId="165" fontId="3" fillId="10" borderId="13" xfId="0" applyNumberFormat="1" applyFont="1" applyFill="1" applyBorder="1" applyAlignment="1" applyProtection="1">
      <alignment horizontal="center"/>
      <protection hidden="1"/>
    </xf>
    <xf numFmtId="3" fontId="71" fillId="7" borderId="10" xfId="0" applyNumberFormat="1" applyFont="1" applyFill="1" applyBorder="1" applyAlignment="1">
      <alignment horizontal="center" wrapText="1"/>
    </xf>
    <xf numFmtId="165" fontId="55" fillId="0" borderId="0" xfId="0" applyNumberFormat="1" applyFont="1" applyFill="1" applyAlignment="1">
      <alignment horizontal="center"/>
    </xf>
    <xf numFmtId="167" fontId="3" fillId="9" borderId="13" xfId="0" applyNumberFormat="1" applyFont="1" applyFill="1" applyBorder="1" applyAlignment="1" applyProtection="1">
      <alignment horizontal="center"/>
      <protection locked="0"/>
    </xf>
    <xf numFmtId="167" fontId="3" fillId="9" borderId="14" xfId="0" applyNumberFormat="1" applyFont="1" applyFill="1" applyBorder="1" applyAlignment="1" applyProtection="1">
      <alignment horizontal="center"/>
      <protection locked="0"/>
    </xf>
    <xf numFmtId="167" fontId="61" fillId="7" borderId="0" xfId="0" applyNumberFormat="1" applyFont="1" applyFill="1" applyBorder="1" applyAlignment="1">
      <alignment horizontal="center"/>
    </xf>
    <xf numFmtId="167" fontId="55" fillId="7" borderId="0" xfId="0" applyNumberFormat="1" applyFont="1" applyFill="1" applyBorder="1" applyAlignment="1" applyProtection="1">
      <alignment horizontal="center"/>
      <protection hidden="1"/>
    </xf>
    <xf numFmtId="0" fontId="72" fillId="7" borderId="0" xfId="0" applyFont="1" applyFill="1" applyBorder="1"/>
    <xf numFmtId="0" fontId="0" fillId="0" borderId="0" xfId="0" applyAlignment="1">
      <alignment wrapText="1"/>
    </xf>
    <xf numFmtId="0" fontId="48" fillId="0" borderId="0" xfId="0" applyFont="1" applyAlignment="1">
      <alignment wrapText="1"/>
    </xf>
    <xf numFmtId="2" fontId="0" fillId="4" borderId="0" xfId="0" applyNumberFormat="1" applyFill="1"/>
    <xf numFmtId="0" fontId="74" fillId="7" borderId="0" xfId="0" applyFont="1" applyFill="1" applyBorder="1" applyAlignment="1">
      <alignment horizontal="right"/>
    </xf>
    <xf numFmtId="0" fontId="0" fillId="4" borderId="0" xfId="0" applyFill="1" applyAlignment="1">
      <alignment wrapText="1"/>
    </xf>
    <xf numFmtId="0" fontId="2" fillId="12" borderId="0" xfId="0" applyFont="1" applyFill="1" applyAlignment="1">
      <alignment wrapText="1"/>
    </xf>
    <xf numFmtId="0" fontId="0" fillId="0" borderId="0" xfId="0" applyAlignment="1">
      <alignment horizontal="center" wrapText="1"/>
    </xf>
    <xf numFmtId="164" fontId="1" fillId="7" borderId="11" xfId="0" applyNumberFormat="1" applyFont="1" applyFill="1" applyBorder="1" applyAlignment="1" applyProtection="1">
      <alignment horizontal="center" vertical="center"/>
      <protection hidden="1"/>
    </xf>
    <xf numFmtId="0" fontId="8" fillId="7" borderId="11" xfId="2" applyFill="1" applyBorder="1" applyAlignment="1" applyProtection="1">
      <alignment vertical="center"/>
      <protection locked="0"/>
    </xf>
    <xf numFmtId="0" fontId="27" fillId="7" borderId="0" xfId="0" applyFont="1" applyFill="1" applyBorder="1" applyAlignment="1">
      <alignment horizontal="center" vertical="center"/>
    </xf>
    <xf numFmtId="43" fontId="0" fillId="0" borderId="0" xfId="3" applyFont="1"/>
    <xf numFmtId="0" fontId="2" fillId="0" borderId="0" xfId="0" applyFont="1"/>
    <xf numFmtId="43" fontId="2" fillId="0" borderId="0" xfId="3" applyFont="1"/>
    <xf numFmtId="0" fontId="75" fillId="0" borderId="0" xfId="0" applyFont="1" applyAlignment="1">
      <alignment horizontal="center"/>
    </xf>
    <xf numFmtId="0" fontId="73" fillId="0" borderId="0" xfId="0" applyFont="1" applyBorder="1" applyAlignment="1">
      <alignment horizontal="center" vertical="center"/>
    </xf>
    <xf numFmtId="0" fontId="28" fillId="7" borderId="0" xfId="0" applyFont="1" applyFill="1" applyBorder="1" applyAlignment="1">
      <alignment horizontal="center" vertical="center"/>
    </xf>
    <xf numFmtId="3" fontId="76" fillId="7" borderId="0" xfId="0" applyNumberFormat="1" applyFont="1" applyFill="1" applyBorder="1" applyAlignment="1" applyProtection="1">
      <alignment horizontal="center"/>
    </xf>
    <xf numFmtId="0" fontId="28" fillId="7" borderId="19" xfId="0" applyFont="1" applyFill="1" applyBorder="1" applyAlignment="1">
      <alignment horizontal="center"/>
    </xf>
    <xf numFmtId="3" fontId="77" fillId="7" borderId="0" xfId="0" applyNumberFormat="1" applyFont="1" applyFill="1" applyBorder="1" applyAlignment="1">
      <alignment horizontal="center"/>
    </xf>
    <xf numFmtId="0" fontId="30" fillId="7" borderId="0" xfId="0" applyFont="1" applyFill="1" applyBorder="1" applyAlignment="1">
      <alignment horizontal="center"/>
    </xf>
    <xf numFmtId="0" fontId="29" fillId="7" borderId="0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3" fillId="7" borderId="8" xfId="0" applyFont="1" applyFill="1" applyBorder="1"/>
    <xf numFmtId="0" fontId="1" fillId="7" borderId="8" xfId="0" applyFont="1" applyFill="1" applyBorder="1"/>
    <xf numFmtId="0" fontId="20" fillId="7" borderId="8" xfId="0" applyFont="1" applyFill="1" applyBorder="1"/>
    <xf numFmtId="0" fontId="19" fillId="7" borderId="8" xfId="0" applyFont="1" applyFill="1" applyBorder="1"/>
    <xf numFmtId="0" fontId="19" fillId="7" borderId="0" xfId="0" applyFont="1" applyFill="1" applyBorder="1"/>
    <xf numFmtId="0" fontId="1" fillId="8" borderId="26" xfId="0" applyFont="1" applyFill="1" applyBorder="1" applyAlignment="1">
      <alignment vertical="center"/>
    </xf>
    <xf numFmtId="0" fontId="1" fillId="12" borderId="26" xfId="0" applyFont="1" applyFill="1" applyBorder="1" applyAlignment="1">
      <alignment vertical="center"/>
    </xf>
    <xf numFmtId="0" fontId="30" fillId="12" borderId="13" xfId="0" applyFont="1" applyFill="1" applyBorder="1" applyAlignment="1">
      <alignment horizontal="center" vertical="center"/>
    </xf>
    <xf numFmtId="164" fontId="2" fillId="12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0" fontId="4" fillId="5" borderId="33" xfId="1" applyFill="1" applyBorder="1"/>
    <xf numFmtId="0" fontId="4" fillId="5" borderId="34" xfId="1" applyFill="1" applyBorder="1"/>
    <xf numFmtId="0" fontId="4" fillId="5" borderId="0" xfId="1" applyFill="1" applyBorder="1"/>
    <xf numFmtId="0" fontId="7" fillId="5" borderId="36" xfId="1" applyFont="1" applyFill="1" applyBorder="1"/>
    <xf numFmtId="0" fontId="4" fillId="5" borderId="37" xfId="1" applyFill="1" applyBorder="1"/>
    <xf numFmtId="0" fontId="4" fillId="5" borderId="38" xfId="1" applyFill="1" applyBorder="1"/>
    <xf numFmtId="0" fontId="4" fillId="5" borderId="36" xfId="1" applyFill="1" applyBorder="1"/>
    <xf numFmtId="3" fontId="20" fillId="9" borderId="1" xfId="0" applyNumberFormat="1" applyFont="1" applyFill="1" applyBorder="1" applyAlignment="1" applyProtection="1">
      <alignment horizontal="center"/>
      <protection locked="0"/>
    </xf>
    <xf numFmtId="0" fontId="0" fillId="13" borderId="0" xfId="0" applyFill="1" applyAlignment="1">
      <alignment wrapText="1"/>
    </xf>
    <xf numFmtId="0" fontId="0" fillId="13" borderId="0" xfId="0" applyFill="1" applyAlignment="1">
      <alignment horizontal="center"/>
    </xf>
    <xf numFmtId="0" fontId="20" fillId="12" borderId="12" xfId="0" applyFont="1" applyFill="1" applyBorder="1" applyAlignment="1">
      <alignment vertical="center"/>
    </xf>
    <xf numFmtId="0" fontId="28" fillId="12" borderId="13" xfId="0" applyFont="1" applyFill="1" applyBorder="1" applyAlignment="1">
      <alignment horizontal="center" vertical="center"/>
    </xf>
    <xf numFmtId="164" fontId="20" fillId="12" borderId="13" xfId="0" applyNumberFormat="1" applyFont="1" applyFill="1" applyBorder="1" applyAlignment="1" applyProtection="1">
      <alignment horizontal="center" vertical="center"/>
      <protection hidden="1"/>
    </xf>
    <xf numFmtId="164" fontId="81" fillId="10" borderId="10" xfId="0" applyNumberFormat="1" applyFont="1" applyFill="1" applyBorder="1" applyAlignment="1" applyProtection="1">
      <alignment horizontal="center" vertical="center"/>
      <protection hidden="1"/>
    </xf>
    <xf numFmtId="0" fontId="30" fillId="7" borderId="19" xfId="0" applyFont="1" applyFill="1" applyBorder="1" applyAlignment="1">
      <alignment horizontal="center"/>
    </xf>
    <xf numFmtId="0" fontId="19" fillId="7" borderId="39" xfId="0" applyFont="1" applyFill="1" applyBorder="1"/>
    <xf numFmtId="0" fontId="34" fillId="0" borderId="0" xfId="0" applyFont="1"/>
    <xf numFmtId="0" fontId="29" fillId="7" borderId="0" xfId="0" applyFont="1" applyFill="1" applyBorder="1" applyAlignment="1">
      <alignment horizontal="right" vertical="top"/>
    </xf>
    <xf numFmtId="0" fontId="1" fillId="7" borderId="0" xfId="0" applyFont="1" applyFill="1" applyBorder="1" applyAlignment="1">
      <alignment horizontal="right"/>
    </xf>
    <xf numFmtId="164" fontId="33" fillId="7" borderId="3" xfId="0" applyNumberFormat="1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/>
    <xf numFmtId="0" fontId="27" fillId="7" borderId="3" xfId="0" applyFont="1" applyFill="1" applyBorder="1" applyAlignment="1">
      <alignment horizontal="center"/>
    </xf>
    <xf numFmtId="164" fontId="49" fillId="7" borderId="3" xfId="0" applyNumberFormat="1" applyFont="1" applyFill="1" applyBorder="1" applyAlignment="1" applyProtection="1">
      <alignment horizontal="center" vertical="center"/>
      <protection hidden="1"/>
    </xf>
    <xf numFmtId="164" fontId="33" fillId="7" borderId="0" xfId="0" applyNumberFormat="1" applyFont="1" applyFill="1" applyBorder="1" applyAlignment="1" applyProtection="1">
      <alignment horizontal="center" vertical="center"/>
      <protection hidden="1"/>
    </xf>
    <xf numFmtId="0" fontId="63" fillId="7" borderId="0" xfId="0" applyFont="1" applyFill="1" applyBorder="1" applyAlignment="1">
      <alignment horizontal="right"/>
    </xf>
    <xf numFmtId="0" fontId="15" fillId="7" borderId="24" xfId="1" applyFont="1" applyFill="1" applyBorder="1" applyAlignment="1" applyProtection="1">
      <alignment horizontal="right"/>
      <protection hidden="1"/>
    </xf>
    <xf numFmtId="14" fontId="78" fillId="7" borderId="24" xfId="1" applyNumberFormat="1" applyFont="1" applyFill="1" applyBorder="1" applyAlignment="1" applyProtection="1">
      <alignment horizontal="center"/>
      <protection hidden="1"/>
    </xf>
    <xf numFmtId="0" fontId="15" fillId="3" borderId="0" xfId="1" applyFont="1" applyFill="1" applyBorder="1" applyAlignment="1">
      <alignment horizontal="center"/>
    </xf>
    <xf numFmtId="14" fontId="42" fillId="3" borderId="0" xfId="1" applyNumberFormat="1" applyFont="1" applyFill="1" applyBorder="1" applyAlignment="1">
      <alignment horizontal="left"/>
    </xf>
    <xf numFmtId="164" fontId="29" fillId="7" borderId="11" xfId="0" applyNumberFormat="1" applyFont="1" applyFill="1" applyBorder="1" applyAlignment="1" applyProtection="1">
      <alignment horizontal="center" vertical="center"/>
      <protection hidden="1"/>
    </xf>
    <xf numFmtId="0" fontId="37" fillId="0" borderId="0" xfId="0" applyFont="1" applyFill="1"/>
    <xf numFmtId="0" fontId="29" fillId="7" borderId="0" xfId="0" applyFont="1" applyFill="1" applyBorder="1" applyAlignment="1">
      <alignment vertical="center" wrapText="1"/>
    </xf>
    <xf numFmtId="0" fontId="82" fillId="7" borderId="32" xfId="2" applyFont="1" applyFill="1" applyBorder="1" applyAlignment="1" applyProtection="1">
      <alignment vertical="center"/>
    </xf>
    <xf numFmtId="167" fontId="59" fillId="7" borderId="12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Alignment="1">
      <alignment horizontal="center"/>
    </xf>
    <xf numFmtId="169" fontId="0" fillId="0" borderId="0" xfId="3" applyNumberFormat="1" applyFont="1"/>
    <xf numFmtId="169" fontId="0" fillId="0" borderId="28" xfId="3" applyNumberFormat="1" applyFont="1" applyBorder="1"/>
    <xf numFmtId="0" fontId="2" fillId="14" borderId="0" xfId="0" applyFont="1" applyFill="1" applyAlignment="1">
      <alignment horizontal="center" vertical="center"/>
    </xf>
    <xf numFmtId="0" fontId="84" fillId="14" borderId="0" xfId="0" applyFont="1" applyFill="1" applyAlignment="1">
      <alignment horizontal="center" vertical="center"/>
    </xf>
    <xf numFmtId="0" fontId="83" fillId="14" borderId="0" xfId="0" applyFont="1" applyFill="1" applyAlignment="1">
      <alignment horizontal="center" vertical="center"/>
    </xf>
    <xf numFmtId="0" fontId="0" fillId="14" borderId="0" xfId="0" applyFill="1"/>
    <xf numFmtId="0" fontId="39" fillId="4" borderId="0" xfId="0" applyFont="1" applyFill="1"/>
    <xf numFmtId="165" fontId="0" fillId="4" borderId="0" xfId="0" applyNumberFormat="1" applyFill="1"/>
    <xf numFmtId="0" fontId="29" fillId="10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8" fillId="7" borderId="0" xfId="0" applyFont="1" applyFill="1" applyBorder="1" applyAlignment="1">
      <alignment wrapText="1"/>
    </xf>
    <xf numFmtId="165" fontId="39" fillId="4" borderId="0" xfId="0" applyNumberFormat="1" applyFont="1" applyFill="1"/>
    <xf numFmtId="0" fontId="2" fillId="7" borderId="0" xfId="0" applyFont="1" applyFill="1" applyBorder="1" applyAlignment="1">
      <alignment horizontal="center"/>
    </xf>
    <xf numFmtId="168" fontId="29" fillId="10" borderId="9" xfId="0" applyNumberFormat="1" applyFont="1" applyFill="1" applyBorder="1" applyAlignment="1">
      <alignment horizontal="center" vertical="center"/>
    </xf>
    <xf numFmtId="168" fontId="29" fillId="10" borderId="9" xfId="0" applyNumberFormat="1" applyFont="1" applyFill="1" applyBorder="1" applyAlignment="1" applyProtection="1">
      <alignment horizontal="center" vertical="center"/>
      <protection hidden="1"/>
    </xf>
    <xf numFmtId="168" fontId="29" fillId="10" borderId="11" xfId="0" applyNumberFormat="1" applyFont="1" applyFill="1" applyBorder="1" applyAlignment="1" applyProtection="1">
      <alignment horizontal="center" vertical="center"/>
      <protection hidden="1"/>
    </xf>
    <xf numFmtId="168" fontId="29" fillId="7" borderId="11" xfId="0" applyNumberFormat="1" applyFont="1" applyFill="1" applyBorder="1" applyAlignment="1" applyProtection="1">
      <alignment horizontal="center" vertical="center"/>
      <protection hidden="1"/>
    </xf>
    <xf numFmtId="168" fontId="29" fillId="10" borderId="11" xfId="0" applyNumberFormat="1" applyFont="1" applyFill="1" applyBorder="1" applyAlignment="1">
      <alignment horizontal="center" vertical="center"/>
    </xf>
    <xf numFmtId="0" fontId="82" fillId="7" borderId="32" xfId="2" applyFont="1" applyFill="1" applyBorder="1" applyAlignment="1" applyProtection="1">
      <alignment horizontal="center" vertical="center"/>
    </xf>
    <xf numFmtId="164" fontId="1" fillId="9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/>
    </xf>
    <xf numFmtId="3" fontId="19" fillId="7" borderId="0" xfId="0" applyNumberFormat="1" applyFont="1" applyFill="1" applyBorder="1" applyAlignment="1" applyProtection="1">
      <alignment horizontal="center"/>
      <protection locked="0"/>
    </xf>
    <xf numFmtId="0" fontId="48" fillId="7" borderId="0" xfId="0" applyNumberFormat="1" applyFont="1" applyFill="1" applyBorder="1" applyAlignment="1" applyProtection="1">
      <alignment horizontal="center"/>
      <protection locked="0"/>
    </xf>
    <xf numFmtId="164" fontId="20" fillId="12" borderId="13" xfId="0" applyNumberFormat="1" applyFont="1" applyFill="1" applyBorder="1" applyAlignment="1" applyProtection="1">
      <alignment horizontal="center" vertical="center"/>
      <protection locked="0" hidden="1"/>
    </xf>
    <xf numFmtId="3" fontId="3" fillId="9" borderId="1" xfId="0" applyNumberFormat="1" applyFont="1" applyFill="1" applyBorder="1" applyAlignment="1" applyProtection="1">
      <alignment horizontal="center"/>
      <protection hidden="1"/>
    </xf>
    <xf numFmtId="0" fontId="50" fillId="10" borderId="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164" fontId="27" fillId="7" borderId="12" xfId="0" applyNumberFormat="1" applyFont="1" applyFill="1" applyBorder="1" applyAlignment="1" applyProtection="1">
      <alignment horizontal="center" vertical="center"/>
      <protection hidden="1"/>
    </xf>
    <xf numFmtId="0" fontId="74" fillId="10" borderId="10" xfId="0" applyFont="1" applyFill="1" applyBorder="1" applyAlignment="1">
      <alignment horizontal="center" vertical="center"/>
    </xf>
    <xf numFmtId="0" fontId="86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87" fillId="6" borderId="10" xfId="0" applyFont="1" applyFill="1" applyBorder="1"/>
    <xf numFmtId="168" fontId="88" fillId="6" borderId="11" xfId="0" applyNumberFormat="1" applyFont="1" applyFill="1" applyBorder="1" applyAlignment="1">
      <alignment horizontal="center" vertical="center"/>
    </xf>
    <xf numFmtId="164" fontId="89" fillId="6" borderId="11" xfId="0" applyNumberFormat="1" applyFont="1" applyFill="1" applyBorder="1" applyAlignment="1" applyProtection="1">
      <alignment horizontal="center" vertical="center"/>
      <protection hidden="1"/>
    </xf>
    <xf numFmtId="168" fontId="88" fillId="6" borderId="11" xfId="0" applyNumberFormat="1" applyFont="1" applyFill="1" applyBorder="1" applyAlignment="1" applyProtection="1">
      <alignment horizontal="center" vertical="center"/>
      <protection hidden="1"/>
    </xf>
    <xf numFmtId="164" fontId="90" fillId="6" borderId="12" xfId="0" applyNumberFormat="1" applyFont="1" applyFill="1" applyBorder="1" applyAlignment="1" applyProtection="1">
      <alignment horizontal="center" vertical="center"/>
      <protection hidden="1"/>
    </xf>
    <xf numFmtId="164" fontId="91" fillId="6" borderId="10" xfId="0" applyNumberFormat="1" applyFont="1" applyFill="1" applyBorder="1" applyAlignment="1" applyProtection="1">
      <alignment horizontal="center" vertical="center"/>
      <protection hidden="1"/>
    </xf>
    <xf numFmtId="168" fontId="91" fillId="6" borderId="11" xfId="0" applyNumberFormat="1" applyFont="1" applyFill="1" applyBorder="1" applyAlignment="1" applyProtection="1">
      <alignment horizontal="center" vertical="center"/>
      <protection hidden="1"/>
    </xf>
    <xf numFmtId="0" fontId="92" fillId="6" borderId="10" xfId="0" applyFont="1" applyFill="1" applyBorder="1" applyAlignment="1">
      <alignment horizontal="center"/>
    </xf>
    <xf numFmtId="0" fontId="88" fillId="6" borderId="10" xfId="0" applyNumberFormat="1" applyFont="1" applyFill="1" applyBorder="1" applyAlignment="1" applyProtection="1">
      <alignment horizontal="center" vertical="center"/>
      <protection hidden="1"/>
    </xf>
    <xf numFmtId="164" fontId="86" fillId="6" borderId="13" xfId="0" applyNumberFormat="1" applyFont="1" applyFill="1" applyBorder="1" applyAlignment="1" applyProtection="1">
      <alignment horizontal="center" vertical="center"/>
      <protection hidden="1"/>
    </xf>
    <xf numFmtId="164" fontId="85" fillId="6" borderId="13" xfId="0" applyNumberFormat="1" applyFont="1" applyFill="1" applyBorder="1" applyAlignment="1" applyProtection="1">
      <alignment horizontal="center" vertical="center"/>
      <protection locked="0" hidden="1"/>
    </xf>
    <xf numFmtId="164" fontId="20" fillId="6" borderId="13" xfId="0" applyNumberFormat="1" applyFont="1" applyFill="1" applyBorder="1" applyAlignment="1" applyProtection="1">
      <alignment horizontal="center" vertical="center"/>
      <protection locked="0" hidden="1"/>
    </xf>
    <xf numFmtId="164" fontId="20" fillId="6" borderId="14" xfId="0" applyNumberFormat="1" applyFont="1" applyFill="1" applyBorder="1" applyAlignment="1" applyProtection="1">
      <alignment horizontal="center" vertical="center"/>
      <protection hidden="1"/>
    </xf>
    <xf numFmtId="0" fontId="54" fillId="10" borderId="13" xfId="0" applyFont="1" applyFill="1" applyBorder="1" applyAlignment="1">
      <alignment horizontal="center"/>
    </xf>
    <xf numFmtId="164" fontId="29" fillId="10" borderId="13" xfId="0" applyNumberFormat="1" applyFont="1" applyFill="1" applyBorder="1" applyAlignment="1" applyProtection="1">
      <alignment horizontal="center" vertical="center" wrapText="1"/>
      <protection hidden="1"/>
    </xf>
    <xf numFmtId="1" fontId="34" fillId="8" borderId="0" xfId="0" applyNumberFormat="1" applyFont="1" applyFill="1"/>
    <xf numFmtId="0" fontId="97" fillId="8" borderId="0" xfId="0" applyFont="1" applyFill="1" applyAlignment="1">
      <alignment horizontal="center"/>
    </xf>
    <xf numFmtId="0" fontId="18" fillId="6" borderId="13" xfId="0" applyFont="1" applyFill="1" applyBorder="1" applyAlignment="1">
      <alignment horizontal="center" vertical="center"/>
    </xf>
    <xf numFmtId="164" fontId="88" fillId="6" borderId="11" xfId="0" applyNumberFormat="1" applyFont="1" applyFill="1" applyBorder="1" applyAlignment="1" applyProtection="1">
      <alignment horizontal="center" vertical="center"/>
      <protection hidden="1"/>
    </xf>
    <xf numFmtId="164" fontId="29" fillId="6" borderId="11" xfId="0" applyNumberFormat="1" applyFont="1" applyFill="1" applyBorder="1" applyAlignment="1" applyProtection="1">
      <alignment horizontal="center" vertical="center"/>
      <protection hidden="1"/>
    </xf>
    <xf numFmtId="164" fontId="94" fillId="6" borderId="11" xfId="0" applyNumberFormat="1" applyFont="1" applyFill="1" applyBorder="1" applyAlignment="1" applyProtection="1">
      <alignment horizontal="center" vertical="center"/>
      <protection hidden="1"/>
    </xf>
    <xf numFmtId="164" fontId="27" fillId="6" borderId="11" xfId="0" applyNumberFormat="1" applyFont="1" applyFill="1" applyBorder="1" applyAlignment="1" applyProtection="1">
      <alignment horizontal="center" vertical="center"/>
      <protection hidden="1"/>
    </xf>
    <xf numFmtId="164" fontId="95" fillId="6" borderId="12" xfId="0" applyNumberFormat="1" applyFont="1" applyFill="1" applyBorder="1" applyAlignment="1" applyProtection="1">
      <alignment horizontal="center" vertical="center"/>
      <protection hidden="1"/>
    </xf>
    <xf numFmtId="164" fontId="28" fillId="6" borderId="12" xfId="0" applyNumberFormat="1" applyFont="1" applyFill="1" applyBorder="1" applyAlignment="1" applyProtection="1">
      <alignment horizontal="center" vertical="center"/>
      <protection hidden="1"/>
    </xf>
    <xf numFmtId="164" fontId="94" fillId="6" borderId="12" xfId="0" applyNumberFormat="1" applyFont="1" applyFill="1" applyBorder="1" applyAlignment="1" applyProtection="1">
      <alignment horizontal="center" vertical="center"/>
      <protection hidden="1"/>
    </xf>
    <xf numFmtId="164" fontId="27" fillId="6" borderId="12" xfId="0" applyNumberFormat="1" applyFont="1" applyFill="1" applyBorder="1" applyAlignment="1" applyProtection="1">
      <alignment horizontal="center" vertical="center"/>
      <protection hidden="1"/>
    </xf>
    <xf numFmtId="164" fontId="96" fillId="6" borderId="14" xfId="0" applyNumberFormat="1" applyFont="1" applyFill="1" applyBorder="1" applyAlignment="1" applyProtection="1">
      <alignment horizontal="center" vertical="center"/>
      <protection hidden="1"/>
    </xf>
    <xf numFmtId="164" fontId="2" fillId="6" borderId="14" xfId="0" applyNumberFormat="1" applyFont="1" applyFill="1" applyBorder="1" applyAlignment="1" applyProtection="1">
      <alignment horizontal="center" vertical="center"/>
      <protection hidden="1"/>
    </xf>
    <xf numFmtId="164" fontId="93" fillId="6" borderId="14" xfId="0" applyNumberFormat="1" applyFont="1" applyFill="1" applyBorder="1" applyAlignment="1" applyProtection="1">
      <alignment horizontal="center" vertical="center"/>
      <protection hidden="1"/>
    </xf>
    <xf numFmtId="0" fontId="36" fillId="0" borderId="0" xfId="0" applyFont="1" applyFill="1"/>
    <xf numFmtId="4" fontId="36" fillId="8" borderId="0" xfId="0" applyNumberFormat="1" applyFont="1" applyFill="1" applyAlignment="1">
      <alignment horizontal="center"/>
    </xf>
    <xf numFmtId="1" fontId="36" fillId="8" borderId="0" xfId="0" applyNumberFormat="1" applyFont="1" applyFill="1"/>
    <xf numFmtId="164" fontId="36" fillId="8" borderId="0" xfId="0" applyNumberFormat="1" applyFont="1" applyFill="1" applyAlignment="1">
      <alignment horizontal="center"/>
    </xf>
    <xf numFmtId="0" fontId="36" fillId="8" borderId="0" xfId="0" applyFont="1" applyFill="1" applyAlignment="1">
      <alignment horizontal="center"/>
    </xf>
    <xf numFmtId="3" fontId="36" fillId="8" borderId="0" xfId="0" applyNumberFormat="1" applyFont="1" applyFill="1"/>
    <xf numFmtId="164" fontId="36" fillId="8" borderId="0" xfId="0" applyNumberFormat="1" applyFont="1" applyFill="1"/>
    <xf numFmtId="0" fontId="4" fillId="5" borderId="31" xfId="1" applyFill="1" applyBorder="1" applyAlignment="1">
      <alignment horizontal="left"/>
    </xf>
    <xf numFmtId="0" fontId="4" fillId="5" borderId="35" xfId="1" applyFill="1" applyBorder="1" applyAlignment="1">
      <alignment horizontal="left"/>
    </xf>
    <xf numFmtId="0" fontId="55" fillId="10" borderId="26" xfId="0" applyFont="1" applyFill="1" applyBorder="1" applyAlignment="1">
      <alignment horizontal="center"/>
    </xf>
    <xf numFmtId="0" fontId="55" fillId="10" borderId="15" xfId="0" applyFont="1" applyFill="1" applyBorder="1" applyAlignment="1">
      <alignment horizontal="center"/>
    </xf>
    <xf numFmtId="0" fontId="55" fillId="10" borderId="14" xfId="0" applyFont="1" applyFill="1" applyBorder="1" applyAlignment="1">
      <alignment horizontal="center"/>
    </xf>
    <xf numFmtId="0" fontId="58" fillId="7" borderId="0" xfId="0" applyFont="1" applyFill="1" applyBorder="1" applyAlignment="1">
      <alignment horizontal="center" vertical="center" wrapText="1"/>
    </xf>
    <xf numFmtId="0" fontId="57" fillId="7" borderId="0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75" fillId="14" borderId="0" xfId="0" applyFont="1" applyFill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80" fillId="7" borderId="0" xfId="0" applyFont="1" applyFill="1" applyBorder="1" applyAlignment="1">
      <alignment horizontal="left"/>
    </xf>
    <xf numFmtId="0" fontId="75" fillId="0" borderId="0" xfId="0" applyFont="1" applyAlignment="1">
      <alignment horizontal="center"/>
    </xf>
  </cellXfs>
  <cellStyles count="5">
    <cellStyle name="Komma" xfId="3" builtinId="3"/>
    <cellStyle name="Link" xfId="2" builtinId="8"/>
    <cellStyle name="Prozent" xfId="4" builtinId="5"/>
    <cellStyle name="Standard" xfId="0" builtinId="0"/>
    <cellStyle name="Standard 2" xfId="1"/>
  </cellStyles>
  <dxfs count="4">
    <dxf>
      <font>
        <color rgb="FFC00000"/>
      </font>
    </dxf>
    <dxf>
      <font>
        <color rgb="FFFF0000"/>
      </font>
      <numFmt numFmtId="2" formatCode="0.00"/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D7430"/>
      <color rgb="FFF6F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2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-5400000" vert="horz"/>
          <a:lstStyle/>
          <a:p>
            <a:pPr>
              <a:defRPr sz="1600"/>
            </a:pPr>
            <a:r>
              <a:rPr lang="en-US" sz="1600"/>
              <a:t>Direktzahlung in</a:t>
            </a:r>
          </a:p>
          <a:p>
            <a:pPr>
              <a:defRPr sz="1600"/>
            </a:pPr>
            <a:r>
              <a:rPr lang="en-US" sz="1600"/>
              <a:t> €/ ha</a:t>
            </a:r>
          </a:p>
        </c:rich>
      </c:tx>
      <c:layout>
        <c:manualLayout>
          <c:xMode val="edge"/>
          <c:yMode val="edge"/>
          <c:x val="3.1802256892413699E-2"/>
          <c:y val="0.1040291481874114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510318344374744"/>
          <c:y val="0.10026444637653389"/>
          <c:w val="0.72274977632541526"/>
          <c:h val="0.6166826967621310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Diagramm!$A$2</c:f>
              <c:strCache>
                <c:ptCount val="1"/>
                <c:pt idx="0">
                  <c:v>Grundstützung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Diagramm!$E$2:$F$2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2-4CB9-AD0D-C27C195E8710}"/>
            </c:ext>
          </c:extLst>
        </c:ser>
        <c:ser>
          <c:idx val="2"/>
          <c:order val="1"/>
          <c:tx>
            <c:strRef>
              <c:f>Diagramm!$A$3</c:f>
              <c:strCache>
                <c:ptCount val="1"/>
                <c:pt idx="0">
                  <c:v>Öko-Regelungen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2-26A2-4CB9-AD0D-C27C195E8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Diagramm!$E$3:$F$3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A2-4CB9-AD0D-C27C195E8710}"/>
            </c:ext>
          </c:extLst>
        </c:ser>
        <c:ser>
          <c:idx val="0"/>
          <c:order val="2"/>
          <c:tx>
            <c:strRef>
              <c:f>Diagramm!$A$4</c:f>
              <c:strCache>
                <c:ptCount val="1"/>
                <c:pt idx="0">
                  <c:v>Junglandwirte*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Diagramm!$E$4:$F$4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2-4CB9-AD0D-C27C195E8710}"/>
            </c:ext>
          </c:extLst>
        </c:ser>
        <c:ser>
          <c:idx val="3"/>
          <c:order val="3"/>
          <c:tx>
            <c:strRef>
              <c:f>Diagramm!$A$5</c:f>
              <c:strCache>
                <c:ptCount val="1"/>
                <c:pt idx="0">
                  <c:v>Umverteilung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0"/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Diagramm!$E$5:$F$5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A2-4CB9-AD0D-C27C195E8710}"/>
            </c:ext>
          </c:extLst>
        </c:ser>
        <c:ser>
          <c:idx val="4"/>
          <c:order val="4"/>
          <c:tx>
            <c:strRef>
              <c:f>Diagramm!$A$6</c:f>
              <c:strCache>
                <c:ptCount val="1"/>
                <c:pt idx="0">
                  <c:v>gekopp. Zahlungen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Diagramm!$E$6:$F$6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C1-43F8-8BB8-2AA2566DE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2751232"/>
        <c:axId val="142752768"/>
      </c:barChart>
      <c:catAx>
        <c:axId val="1427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752768"/>
        <c:crosses val="autoZero"/>
        <c:auto val="1"/>
        <c:lblAlgn val="ctr"/>
        <c:lblOffset val="100"/>
        <c:noMultiLvlLbl val="0"/>
      </c:catAx>
      <c:valAx>
        <c:axId val="1427527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275123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blipFill dpi="0" rotWithShape="1">
          <a:blip xmlns:r="http://schemas.openxmlformats.org/officeDocument/2006/relationships" r:embed="rId1">
            <a:alphaModFix amt="50000"/>
          </a:blip>
          <a:srcRect/>
          <a:stretch>
            <a:fillRect/>
          </a:stretch>
        </a:blip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geänderte betriebliche Direktzahlungen in € </a:t>
            </a:r>
          </a:p>
          <a:p>
            <a:pPr>
              <a:defRPr/>
            </a:pPr>
            <a:r>
              <a:rPr lang="en-US"/>
              <a:t>gegenüber 2025</a:t>
            </a:r>
          </a:p>
        </c:rich>
      </c:tx>
      <c:layout>
        <c:manualLayout>
          <c:xMode val="edge"/>
          <c:yMode val="edge"/>
          <c:x val="0.29432263052060575"/>
          <c:y val="2.8335411314818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7320732591823708"/>
          <c:y val="0.21196080564318409"/>
          <c:w val="0.55627172086114718"/>
          <c:h val="0.54345603186424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Diagramm!$A$8</c:f>
              <c:strCache>
                <c:ptCount val="1"/>
                <c:pt idx="0">
                  <c:v>0 €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Diagramm!$E$1:$F$1</c15:sqref>
                  </c15:fullRef>
                </c:ext>
              </c:extLst>
              <c:f>Diagramm!$F$1</c:f>
              <c:numCache>
                <c:formatCode>General</c:formatCode>
                <c:ptCount val="1"/>
                <c:pt idx="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Diagramm!$E$8:$F$8</c15:sqref>
                  </c15:fullRef>
                </c:ext>
              </c:extLst>
              <c:f>Diagramm!$F$8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AD6-408A-BC7B-AAF9FC9CEB91}"/>
            </c:ext>
          </c:extLst>
        </c:ser>
        <c:ser>
          <c:idx val="1"/>
          <c:order val="1"/>
          <c:tx>
            <c:strRef>
              <c:f>Diagramm!$A$9</c:f>
              <c:strCache>
                <c:ptCount val="1"/>
                <c:pt idx="0">
                  <c:v>Änderung ggü. 2025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Diagramm!$E$1:$F$1</c15:sqref>
                  </c15:fullRef>
                </c:ext>
              </c:extLst>
              <c:f>Diagramm!$F$1</c:f>
              <c:numCache>
                <c:formatCode>General</c:formatCode>
                <c:ptCount val="1"/>
                <c:pt idx="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Diagramm!$E$9:$F$9</c15:sqref>
                  </c15:fullRef>
                </c:ext>
              </c:extLst>
              <c:f>Diagramm!$F$9</c:f>
              <c:numCache>
                <c:formatCode>#,##0\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0-42A2-ABCB-258505710E0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0"/>
        <c:axId val="142768000"/>
        <c:axId val="142769536"/>
      </c:barChart>
      <c:catAx>
        <c:axId val="14276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769536"/>
        <c:crosses val="autoZero"/>
        <c:auto val="1"/>
        <c:lblAlgn val="ctr"/>
        <c:lblOffset val="100"/>
        <c:noMultiLvlLbl val="0"/>
      </c:catAx>
      <c:valAx>
        <c:axId val="142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768000"/>
        <c:crosses val="autoZero"/>
        <c:crossBetween val="between"/>
      </c:valAx>
      <c:dTable>
        <c:showHorzBorder val="0"/>
        <c:showVertBorder val="0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635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geänderte betriebliche Direktzahlungen in € </a:t>
            </a:r>
          </a:p>
          <a:p>
            <a:pPr>
              <a:defRPr/>
            </a:pPr>
            <a:r>
              <a:rPr lang="en-US" sz="1400"/>
              <a:t>gegenüber 2025</a:t>
            </a:r>
            <a:endParaRPr lang="en-US" sz="14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140662496747278"/>
          <c:y val="0.27777420679557907"/>
          <c:w val="0.49219968067027126"/>
          <c:h val="0.52334493902547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Diagramm!$A$9</c:f>
              <c:strCache>
                <c:ptCount val="1"/>
                <c:pt idx="0">
                  <c:v>Änderung ggü. 2025</c:v>
                </c:pt>
              </c:strCache>
            </c:strRef>
          </c:tx>
          <c:spPr>
            <a:solidFill>
              <a:srgbClr val="F79646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Diagramm!$C$1:$F$1</c15:sqref>
                  </c15:fullRef>
                </c:ext>
              </c:extLst>
              <c:f>Diagramm!$F$1</c:f>
              <c:numCache>
                <c:formatCode>General</c:formatCode>
                <c:ptCount val="1"/>
                <c:pt idx="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Diagramm!$C$9:$F$9</c15:sqref>
                  </c15:fullRef>
                </c:ext>
              </c:extLst>
              <c:f>Diagramm!$F$9</c:f>
              <c:numCache>
                <c:formatCode>#,##0\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D-49F6-893C-1FF1A95A1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axId val="147261696"/>
        <c:axId val="147267584"/>
      </c:barChart>
      <c:catAx>
        <c:axId val="1472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47267584"/>
        <c:crosses val="autoZero"/>
        <c:auto val="1"/>
        <c:lblAlgn val="ctr"/>
        <c:lblOffset val="100"/>
        <c:noMultiLvlLbl val="0"/>
      </c:catAx>
      <c:valAx>
        <c:axId val="147267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7261696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-5400000" vert="horz"/>
          <a:lstStyle/>
          <a:p>
            <a:pPr>
              <a:defRPr sz="1400"/>
            </a:pPr>
            <a:r>
              <a:rPr lang="en-US" sz="1400"/>
              <a:t>Direktzahlung </a:t>
            </a:r>
          </a:p>
          <a:p>
            <a:pPr>
              <a:defRPr sz="1400"/>
            </a:pPr>
            <a:r>
              <a:rPr lang="en-US" sz="1400"/>
              <a:t>in €/ ha</a:t>
            </a:r>
          </a:p>
        </c:rich>
      </c:tx>
      <c:layout>
        <c:manualLayout>
          <c:xMode val="edge"/>
          <c:yMode val="edge"/>
          <c:x val="5.3085701243866253E-2"/>
          <c:y val="0.1253658677280724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510318344374744"/>
          <c:y val="8.3766720616937212E-2"/>
          <c:w val="0.71955787795104487"/>
          <c:h val="0.6226510805921835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Diagramm!$A$2</c:f>
              <c:strCache>
                <c:ptCount val="1"/>
                <c:pt idx="0">
                  <c:v>Grundstützung</c:v>
                </c:pt>
              </c:strCache>
            </c:strRef>
          </c:tx>
          <c:spPr>
            <a:solidFill>
              <a:srgbClr val="C0504D">
                <a:lumMod val="60000"/>
                <a:lumOff val="40000"/>
              </a:srgb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Diagramm!$B$1:$F$1</c15:sqref>
                  </c15:fullRef>
                </c:ext>
              </c:extLst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Diagramm!$B$2:$F$2</c15:sqref>
                  </c15:fullRef>
                </c:ext>
              </c:extLst>
              <c:f>Diagramm!$E$2:$F$2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0-4DF6-B33B-41C83A481C34}"/>
            </c:ext>
          </c:extLst>
        </c:ser>
        <c:ser>
          <c:idx val="2"/>
          <c:order val="1"/>
          <c:tx>
            <c:strRef>
              <c:f>Diagramm!$A$3</c:f>
              <c:strCache>
                <c:ptCount val="1"/>
                <c:pt idx="0">
                  <c:v>Öko-Regelungen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Diagramm!$B$1:$F$1</c15:sqref>
                  </c15:fullRef>
                </c:ext>
              </c:extLst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Diagramm!$B$3:$F$3</c15:sqref>
                  </c15:fullRef>
                </c:ext>
              </c:extLst>
              <c:f>Diagramm!$E$3:$F$3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Diagramm!$B$3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2DC0-4DF6-B33B-41C83A481C34}"/>
            </c:ext>
          </c:extLst>
        </c:ser>
        <c:ser>
          <c:idx val="0"/>
          <c:order val="2"/>
          <c:tx>
            <c:strRef>
              <c:f>Diagramm!$A$4</c:f>
              <c:strCache>
                <c:ptCount val="1"/>
                <c:pt idx="0">
                  <c:v>Junglandwirte*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Diagramm!$B$1:$F$1</c15:sqref>
                  </c15:fullRef>
                </c:ext>
              </c:extLst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Diagramm!$B$4:$F$4</c15:sqref>
                  </c15:fullRef>
                </c:ext>
              </c:extLst>
              <c:f>Diagramm!$E$4:$F$4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C0-4DF6-B33B-41C83A481C34}"/>
            </c:ext>
          </c:extLst>
        </c:ser>
        <c:ser>
          <c:idx val="3"/>
          <c:order val="3"/>
          <c:tx>
            <c:strRef>
              <c:f>Diagramm!$A$5</c:f>
              <c:strCache>
                <c:ptCount val="1"/>
                <c:pt idx="0">
                  <c:v>Umverteilung</c:v>
                </c:pt>
              </c:strCache>
            </c:strRef>
          </c:tx>
          <c:spPr>
            <a:solidFill>
              <a:srgbClr val="F79646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t" anchorCtr="0"/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Diagramm!$B$1:$F$1</c15:sqref>
                  </c15:fullRef>
                </c:ext>
              </c:extLst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Diagramm!$B$5:$F$5</c15:sqref>
                  </c15:fullRef>
                </c:ext>
              </c:extLst>
              <c:f>Diagramm!$E$5:$F$5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C0-4DF6-B33B-41C83A481C34}"/>
            </c:ext>
          </c:extLst>
        </c:ser>
        <c:ser>
          <c:idx val="4"/>
          <c:order val="4"/>
          <c:tx>
            <c:strRef>
              <c:f>Diagramm!$A$6</c:f>
              <c:strCache>
                <c:ptCount val="1"/>
                <c:pt idx="0">
                  <c:v>gekopp. Zahlungen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Diagramm!$B$1:$F$1</c15:sqref>
                  </c15:fullRef>
                </c:ext>
              </c:extLst>
              <c:f>Diagramm!$E$1:$F$1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Diagramm!$B$6:$F$6</c15:sqref>
                  </c15:fullRef>
                </c:ext>
              </c:extLst>
              <c:f>Diagramm!$E$6:$F$6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C-4295-8493-75EC3A3B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309312"/>
        <c:axId val="147310848"/>
      </c:barChart>
      <c:catAx>
        <c:axId val="1473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310848"/>
        <c:crosses val="autoZero"/>
        <c:auto val="1"/>
        <c:lblAlgn val="ctr"/>
        <c:lblOffset val="100"/>
        <c:noMultiLvlLbl val="0"/>
      </c:catAx>
      <c:valAx>
        <c:axId val="1473108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30931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405214</xdr:colOff>
      <xdr:row>33</xdr:row>
      <xdr:rowOff>161924</xdr:rowOff>
    </xdr:from>
    <xdr:to>
      <xdr:col>8</xdr:col>
      <xdr:colOff>941384</xdr:colOff>
      <xdr:row>35</xdr:row>
      <xdr:rowOff>144061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9814" y="6496049"/>
          <a:ext cx="2193520" cy="3059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36988</xdr:colOff>
      <xdr:row>39</xdr:row>
      <xdr:rowOff>150193</xdr:rowOff>
    </xdr:from>
    <xdr:to>
      <xdr:col>8</xdr:col>
      <xdr:colOff>436244</xdr:colOff>
      <xdr:row>41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7588" y="8284543"/>
          <a:ext cx="2251869" cy="326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1</xdr:row>
      <xdr:rowOff>161925</xdr:rowOff>
    </xdr:from>
    <xdr:to>
      <xdr:col>20</xdr:col>
      <xdr:colOff>261690</xdr:colOff>
      <xdr:row>3</xdr:row>
      <xdr:rowOff>68882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10675" y="361950"/>
          <a:ext cx="2492657" cy="345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10</xdr:row>
      <xdr:rowOff>38099</xdr:rowOff>
    </xdr:from>
    <xdr:to>
      <xdr:col>8</xdr:col>
      <xdr:colOff>419099</xdr:colOff>
      <xdr:row>28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1025524</xdr:colOff>
      <xdr:row>29</xdr:row>
      <xdr:rowOff>19050</xdr:rowOff>
    </xdr:from>
    <xdr:to>
      <xdr:col>8</xdr:col>
      <xdr:colOff>419099</xdr:colOff>
      <xdr:row>45</xdr:row>
      <xdr:rowOff>25400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406399</xdr:colOff>
      <xdr:row>46</xdr:row>
      <xdr:rowOff>149224</xdr:rowOff>
    </xdr:from>
    <xdr:to>
      <xdr:col>5</xdr:col>
      <xdr:colOff>359526</xdr:colOff>
      <xdr:row>48</xdr:row>
      <xdr:rowOff>63500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6099" y="7267574"/>
          <a:ext cx="2353427" cy="282576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0.22571</cdr:x>
      <cdr:y>0.03581</cdr:y>
    </cdr:from>
    <cdr:to>
      <cdr:x>0.72496</cdr:x>
      <cdr:y>0.12948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438276" y="123826"/>
          <a:ext cx="31813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0.00482</cdr:x>
      <cdr:y>0.77691</cdr:y>
    </cdr:from>
    <cdr:to>
      <cdr:x>0.10575</cdr:x>
      <cdr:y>0.87022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6628" y="2321155"/>
          <a:ext cx="557572" cy="278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de-DE" sz="1100" b="1"/>
            <a:t>2025: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152401</xdr:colOff>
      <xdr:row>0</xdr:row>
      <xdr:rowOff>153076</xdr:rowOff>
    </xdr:from>
    <xdr:to>
      <xdr:col>8</xdr:col>
      <xdr:colOff>485775</xdr:colOff>
      <xdr:row>1</xdr:row>
      <xdr:rowOff>218856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1" y="153076"/>
          <a:ext cx="1590674" cy="2753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28575</xdr:rowOff>
    </xdr:from>
    <xdr:to>
      <xdr:col>10</xdr:col>
      <xdr:colOff>0</xdr:colOff>
      <xdr:row>62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19050</xdr:rowOff>
    </xdr:from>
    <xdr:to>
      <xdr:col>10</xdr:col>
      <xdr:colOff>0</xdr:colOff>
      <xdr:row>48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0.22571</cdr:x>
      <cdr:y>0.03581</cdr:y>
    </cdr:from>
    <cdr:to>
      <cdr:x>0.72496</cdr:x>
      <cdr:y>0.12948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438276" y="123826"/>
          <a:ext cx="31813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417809</xdr:colOff>
      <xdr:row>38</xdr:row>
      <xdr:rowOff>27667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23809" cy="7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cht.bund.de/bgbl/1/2025/322/VO.html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bmel.de/SharedDocs/Downloads/DE/Glaeserne-Gesetze/Kabinettfassung/4-vo-aend-gap-direktzahlungen-vo.pdf?__blob=publicationFile&amp;v=2" TargetMode="External"/><Relationship Id="rId1" Type="http://schemas.openxmlformats.org/officeDocument/2006/relationships/hyperlink" Target="https://dserver.bundestag.de/brd/2021/0816-21.pdf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mel.de/SharedDocs/Gesetzestexte/DE/gap-ausnahmen-verordnung.html" TargetMode="External"/><Relationship Id="rId2" Type="http://schemas.openxmlformats.org/officeDocument/2006/relationships/hyperlink" Target="https://www.lwk-niedersachsen.de/lwk/news/38437_Die_neue_GAP_ab_2023_-_eine_%C3%B6konomische_Optimierung_der_Antr%C3%A4ge_wird_wichtiger" TargetMode="External"/><Relationship Id="rId1" Type="http://schemas.openxmlformats.org/officeDocument/2006/relationships/hyperlink" Target="../../../PE%20GAP%202020/01%20Modelle%20SN/Daten%20BMEL/Finanztabellen%20f&#252;r%20den%20GAP-Strategieplan_012022.xlsx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1"/>
  <sheetViews>
    <sheetView tabSelected="1" zoomScaleNormal="100" workbookViewId="0">
      <pane xSplit="12" ySplit="41" topLeftCell="O42" activePane="bottomRight" state="frozen"/>
      <selection activeCell="E61" sqref="E61"/>
      <selection pane="topRight" activeCell="E61" sqref="E61"/>
      <selection pane="bottomLeft" activeCell="E61" sqref="E61"/>
      <selection pane="bottomRight" activeCell="F22" sqref="F22"/>
    </sheetView>
  </sheetViews>
  <sheetFormatPr baseColWidth="10" defaultRowHeight="13.2" x14ac:dyDescent="0.25"/>
  <cols>
    <col min="1" max="1" width="12" style="2" customWidth="1"/>
    <col min="2" max="2" width="9.44140625" style="2" customWidth="1"/>
    <col min="3" max="3" width="13.5546875" style="2" customWidth="1"/>
    <col min="4" max="4" width="19.109375" style="2" customWidth="1"/>
    <col min="5" max="5" width="10.44140625" style="2" customWidth="1"/>
    <col min="6" max="6" width="11.44140625" style="2"/>
    <col min="7" max="7" width="18.88671875" style="2" customWidth="1"/>
    <col min="8" max="8" width="24.5546875" style="2" customWidth="1"/>
    <col min="9" max="9" width="16.33203125" style="2" customWidth="1"/>
    <col min="10" max="10" width="9" style="2" customWidth="1"/>
    <col min="11" max="11" width="9" style="13" customWidth="1"/>
    <col min="12" max="12" width="10.109375" style="13" customWidth="1"/>
    <col min="13" max="15" width="11.44140625" style="13"/>
    <col min="16" max="256" width="11.44140625" style="2"/>
    <col min="257" max="257" width="5.44140625" style="2" customWidth="1"/>
    <col min="258" max="258" width="9.44140625" style="2" customWidth="1"/>
    <col min="259" max="259" width="13.5546875" style="2" customWidth="1"/>
    <col min="260" max="260" width="19.109375" style="2" customWidth="1"/>
    <col min="261" max="261" width="10.44140625" style="2" customWidth="1"/>
    <col min="262" max="262" width="11.44140625" style="2"/>
    <col min="263" max="263" width="18.88671875" style="2" customWidth="1"/>
    <col min="264" max="264" width="16.109375" style="2" customWidth="1"/>
    <col min="265" max="265" width="22" style="2" customWidth="1"/>
    <col min="266" max="512" width="11.44140625" style="2"/>
    <col min="513" max="513" width="5.44140625" style="2" customWidth="1"/>
    <col min="514" max="514" width="9.44140625" style="2" customWidth="1"/>
    <col min="515" max="515" width="13.5546875" style="2" customWidth="1"/>
    <col min="516" max="516" width="19.109375" style="2" customWidth="1"/>
    <col min="517" max="517" width="10.44140625" style="2" customWidth="1"/>
    <col min="518" max="518" width="11.44140625" style="2"/>
    <col min="519" max="519" width="18.88671875" style="2" customWidth="1"/>
    <col min="520" max="520" width="16.109375" style="2" customWidth="1"/>
    <col min="521" max="521" width="22" style="2" customWidth="1"/>
    <col min="522" max="768" width="11.44140625" style="2"/>
    <col min="769" max="769" width="5.44140625" style="2" customWidth="1"/>
    <col min="770" max="770" width="9.44140625" style="2" customWidth="1"/>
    <col min="771" max="771" width="13.5546875" style="2" customWidth="1"/>
    <col min="772" max="772" width="19.109375" style="2" customWidth="1"/>
    <col min="773" max="773" width="10.44140625" style="2" customWidth="1"/>
    <col min="774" max="774" width="11.44140625" style="2"/>
    <col min="775" max="775" width="18.88671875" style="2" customWidth="1"/>
    <col min="776" max="776" width="16.109375" style="2" customWidth="1"/>
    <col min="777" max="777" width="22" style="2" customWidth="1"/>
    <col min="778" max="1024" width="11.44140625" style="2"/>
    <col min="1025" max="1025" width="5.44140625" style="2" customWidth="1"/>
    <col min="1026" max="1026" width="9.44140625" style="2" customWidth="1"/>
    <col min="1027" max="1027" width="13.5546875" style="2" customWidth="1"/>
    <col min="1028" max="1028" width="19.109375" style="2" customWidth="1"/>
    <col min="1029" max="1029" width="10.44140625" style="2" customWidth="1"/>
    <col min="1030" max="1030" width="11.44140625" style="2"/>
    <col min="1031" max="1031" width="18.88671875" style="2" customWidth="1"/>
    <col min="1032" max="1032" width="16.109375" style="2" customWidth="1"/>
    <col min="1033" max="1033" width="22" style="2" customWidth="1"/>
    <col min="1034" max="1280" width="11.44140625" style="2"/>
    <col min="1281" max="1281" width="5.44140625" style="2" customWidth="1"/>
    <col min="1282" max="1282" width="9.44140625" style="2" customWidth="1"/>
    <col min="1283" max="1283" width="13.5546875" style="2" customWidth="1"/>
    <col min="1284" max="1284" width="19.109375" style="2" customWidth="1"/>
    <col min="1285" max="1285" width="10.44140625" style="2" customWidth="1"/>
    <col min="1286" max="1286" width="11.44140625" style="2"/>
    <col min="1287" max="1287" width="18.88671875" style="2" customWidth="1"/>
    <col min="1288" max="1288" width="16.109375" style="2" customWidth="1"/>
    <col min="1289" max="1289" width="22" style="2" customWidth="1"/>
    <col min="1290" max="1536" width="11.44140625" style="2"/>
    <col min="1537" max="1537" width="5.44140625" style="2" customWidth="1"/>
    <col min="1538" max="1538" width="9.44140625" style="2" customWidth="1"/>
    <col min="1539" max="1539" width="13.5546875" style="2" customWidth="1"/>
    <col min="1540" max="1540" width="19.109375" style="2" customWidth="1"/>
    <col min="1541" max="1541" width="10.44140625" style="2" customWidth="1"/>
    <col min="1542" max="1542" width="11.44140625" style="2"/>
    <col min="1543" max="1543" width="18.88671875" style="2" customWidth="1"/>
    <col min="1544" max="1544" width="16.109375" style="2" customWidth="1"/>
    <col min="1545" max="1545" width="22" style="2" customWidth="1"/>
    <col min="1546" max="1792" width="11.44140625" style="2"/>
    <col min="1793" max="1793" width="5.44140625" style="2" customWidth="1"/>
    <col min="1794" max="1794" width="9.44140625" style="2" customWidth="1"/>
    <col min="1795" max="1795" width="13.5546875" style="2" customWidth="1"/>
    <col min="1796" max="1796" width="19.109375" style="2" customWidth="1"/>
    <col min="1797" max="1797" width="10.44140625" style="2" customWidth="1"/>
    <col min="1798" max="1798" width="11.44140625" style="2"/>
    <col min="1799" max="1799" width="18.88671875" style="2" customWidth="1"/>
    <col min="1800" max="1800" width="16.109375" style="2" customWidth="1"/>
    <col min="1801" max="1801" width="22" style="2" customWidth="1"/>
    <col min="1802" max="2048" width="11.44140625" style="2"/>
    <col min="2049" max="2049" width="5.44140625" style="2" customWidth="1"/>
    <col min="2050" max="2050" width="9.44140625" style="2" customWidth="1"/>
    <col min="2051" max="2051" width="13.5546875" style="2" customWidth="1"/>
    <col min="2052" max="2052" width="19.109375" style="2" customWidth="1"/>
    <col min="2053" max="2053" width="10.44140625" style="2" customWidth="1"/>
    <col min="2054" max="2054" width="11.44140625" style="2"/>
    <col min="2055" max="2055" width="18.88671875" style="2" customWidth="1"/>
    <col min="2056" max="2056" width="16.109375" style="2" customWidth="1"/>
    <col min="2057" max="2057" width="22" style="2" customWidth="1"/>
    <col min="2058" max="2304" width="11.44140625" style="2"/>
    <col min="2305" max="2305" width="5.44140625" style="2" customWidth="1"/>
    <col min="2306" max="2306" width="9.44140625" style="2" customWidth="1"/>
    <col min="2307" max="2307" width="13.5546875" style="2" customWidth="1"/>
    <col min="2308" max="2308" width="19.109375" style="2" customWidth="1"/>
    <col min="2309" max="2309" width="10.44140625" style="2" customWidth="1"/>
    <col min="2310" max="2310" width="11.44140625" style="2"/>
    <col min="2311" max="2311" width="18.88671875" style="2" customWidth="1"/>
    <col min="2312" max="2312" width="16.109375" style="2" customWidth="1"/>
    <col min="2313" max="2313" width="22" style="2" customWidth="1"/>
    <col min="2314" max="2560" width="11.44140625" style="2"/>
    <col min="2561" max="2561" width="5.44140625" style="2" customWidth="1"/>
    <col min="2562" max="2562" width="9.44140625" style="2" customWidth="1"/>
    <col min="2563" max="2563" width="13.5546875" style="2" customWidth="1"/>
    <col min="2564" max="2564" width="19.109375" style="2" customWidth="1"/>
    <col min="2565" max="2565" width="10.44140625" style="2" customWidth="1"/>
    <col min="2566" max="2566" width="11.44140625" style="2"/>
    <col min="2567" max="2567" width="18.88671875" style="2" customWidth="1"/>
    <col min="2568" max="2568" width="16.109375" style="2" customWidth="1"/>
    <col min="2569" max="2569" width="22" style="2" customWidth="1"/>
    <col min="2570" max="2816" width="11.44140625" style="2"/>
    <col min="2817" max="2817" width="5.44140625" style="2" customWidth="1"/>
    <col min="2818" max="2818" width="9.44140625" style="2" customWidth="1"/>
    <col min="2819" max="2819" width="13.5546875" style="2" customWidth="1"/>
    <col min="2820" max="2820" width="19.109375" style="2" customWidth="1"/>
    <col min="2821" max="2821" width="10.44140625" style="2" customWidth="1"/>
    <col min="2822" max="2822" width="11.44140625" style="2"/>
    <col min="2823" max="2823" width="18.88671875" style="2" customWidth="1"/>
    <col min="2824" max="2824" width="16.109375" style="2" customWidth="1"/>
    <col min="2825" max="2825" width="22" style="2" customWidth="1"/>
    <col min="2826" max="3072" width="11.44140625" style="2"/>
    <col min="3073" max="3073" width="5.44140625" style="2" customWidth="1"/>
    <col min="3074" max="3074" width="9.44140625" style="2" customWidth="1"/>
    <col min="3075" max="3075" width="13.5546875" style="2" customWidth="1"/>
    <col min="3076" max="3076" width="19.109375" style="2" customWidth="1"/>
    <col min="3077" max="3077" width="10.44140625" style="2" customWidth="1"/>
    <col min="3078" max="3078" width="11.44140625" style="2"/>
    <col min="3079" max="3079" width="18.88671875" style="2" customWidth="1"/>
    <col min="3080" max="3080" width="16.109375" style="2" customWidth="1"/>
    <col min="3081" max="3081" width="22" style="2" customWidth="1"/>
    <col min="3082" max="3328" width="11.44140625" style="2"/>
    <col min="3329" max="3329" width="5.44140625" style="2" customWidth="1"/>
    <col min="3330" max="3330" width="9.44140625" style="2" customWidth="1"/>
    <col min="3331" max="3331" width="13.5546875" style="2" customWidth="1"/>
    <col min="3332" max="3332" width="19.109375" style="2" customWidth="1"/>
    <col min="3333" max="3333" width="10.44140625" style="2" customWidth="1"/>
    <col min="3334" max="3334" width="11.44140625" style="2"/>
    <col min="3335" max="3335" width="18.88671875" style="2" customWidth="1"/>
    <col min="3336" max="3336" width="16.109375" style="2" customWidth="1"/>
    <col min="3337" max="3337" width="22" style="2" customWidth="1"/>
    <col min="3338" max="3584" width="11.44140625" style="2"/>
    <col min="3585" max="3585" width="5.44140625" style="2" customWidth="1"/>
    <col min="3586" max="3586" width="9.44140625" style="2" customWidth="1"/>
    <col min="3587" max="3587" width="13.5546875" style="2" customWidth="1"/>
    <col min="3588" max="3588" width="19.109375" style="2" customWidth="1"/>
    <col min="3589" max="3589" width="10.44140625" style="2" customWidth="1"/>
    <col min="3590" max="3590" width="11.44140625" style="2"/>
    <col min="3591" max="3591" width="18.88671875" style="2" customWidth="1"/>
    <col min="3592" max="3592" width="16.109375" style="2" customWidth="1"/>
    <col min="3593" max="3593" width="22" style="2" customWidth="1"/>
    <col min="3594" max="3840" width="11.44140625" style="2"/>
    <col min="3841" max="3841" width="5.44140625" style="2" customWidth="1"/>
    <col min="3842" max="3842" width="9.44140625" style="2" customWidth="1"/>
    <col min="3843" max="3843" width="13.5546875" style="2" customWidth="1"/>
    <col min="3844" max="3844" width="19.109375" style="2" customWidth="1"/>
    <col min="3845" max="3845" width="10.44140625" style="2" customWidth="1"/>
    <col min="3846" max="3846" width="11.44140625" style="2"/>
    <col min="3847" max="3847" width="18.88671875" style="2" customWidth="1"/>
    <col min="3848" max="3848" width="16.109375" style="2" customWidth="1"/>
    <col min="3849" max="3849" width="22" style="2" customWidth="1"/>
    <col min="3850" max="4096" width="11.44140625" style="2"/>
    <col min="4097" max="4097" width="5.44140625" style="2" customWidth="1"/>
    <col min="4098" max="4098" width="9.44140625" style="2" customWidth="1"/>
    <col min="4099" max="4099" width="13.5546875" style="2" customWidth="1"/>
    <col min="4100" max="4100" width="19.109375" style="2" customWidth="1"/>
    <col min="4101" max="4101" width="10.44140625" style="2" customWidth="1"/>
    <col min="4102" max="4102" width="11.44140625" style="2"/>
    <col min="4103" max="4103" width="18.88671875" style="2" customWidth="1"/>
    <col min="4104" max="4104" width="16.109375" style="2" customWidth="1"/>
    <col min="4105" max="4105" width="22" style="2" customWidth="1"/>
    <col min="4106" max="4352" width="11.44140625" style="2"/>
    <col min="4353" max="4353" width="5.44140625" style="2" customWidth="1"/>
    <col min="4354" max="4354" width="9.44140625" style="2" customWidth="1"/>
    <col min="4355" max="4355" width="13.5546875" style="2" customWidth="1"/>
    <col min="4356" max="4356" width="19.109375" style="2" customWidth="1"/>
    <col min="4357" max="4357" width="10.44140625" style="2" customWidth="1"/>
    <col min="4358" max="4358" width="11.44140625" style="2"/>
    <col min="4359" max="4359" width="18.88671875" style="2" customWidth="1"/>
    <col min="4360" max="4360" width="16.109375" style="2" customWidth="1"/>
    <col min="4361" max="4361" width="22" style="2" customWidth="1"/>
    <col min="4362" max="4608" width="11.44140625" style="2"/>
    <col min="4609" max="4609" width="5.44140625" style="2" customWidth="1"/>
    <col min="4610" max="4610" width="9.44140625" style="2" customWidth="1"/>
    <col min="4611" max="4611" width="13.5546875" style="2" customWidth="1"/>
    <col min="4612" max="4612" width="19.109375" style="2" customWidth="1"/>
    <col min="4613" max="4613" width="10.44140625" style="2" customWidth="1"/>
    <col min="4614" max="4614" width="11.44140625" style="2"/>
    <col min="4615" max="4615" width="18.88671875" style="2" customWidth="1"/>
    <col min="4616" max="4616" width="16.109375" style="2" customWidth="1"/>
    <col min="4617" max="4617" width="22" style="2" customWidth="1"/>
    <col min="4618" max="4864" width="11.44140625" style="2"/>
    <col min="4865" max="4865" width="5.44140625" style="2" customWidth="1"/>
    <col min="4866" max="4866" width="9.44140625" style="2" customWidth="1"/>
    <col min="4867" max="4867" width="13.5546875" style="2" customWidth="1"/>
    <col min="4868" max="4868" width="19.109375" style="2" customWidth="1"/>
    <col min="4869" max="4869" width="10.44140625" style="2" customWidth="1"/>
    <col min="4870" max="4870" width="11.44140625" style="2"/>
    <col min="4871" max="4871" width="18.88671875" style="2" customWidth="1"/>
    <col min="4872" max="4872" width="16.109375" style="2" customWidth="1"/>
    <col min="4873" max="4873" width="22" style="2" customWidth="1"/>
    <col min="4874" max="5120" width="11.44140625" style="2"/>
    <col min="5121" max="5121" width="5.44140625" style="2" customWidth="1"/>
    <col min="5122" max="5122" width="9.44140625" style="2" customWidth="1"/>
    <col min="5123" max="5123" width="13.5546875" style="2" customWidth="1"/>
    <col min="5124" max="5124" width="19.109375" style="2" customWidth="1"/>
    <col min="5125" max="5125" width="10.44140625" style="2" customWidth="1"/>
    <col min="5126" max="5126" width="11.44140625" style="2"/>
    <col min="5127" max="5127" width="18.88671875" style="2" customWidth="1"/>
    <col min="5128" max="5128" width="16.109375" style="2" customWidth="1"/>
    <col min="5129" max="5129" width="22" style="2" customWidth="1"/>
    <col min="5130" max="5376" width="11.44140625" style="2"/>
    <col min="5377" max="5377" width="5.44140625" style="2" customWidth="1"/>
    <col min="5378" max="5378" width="9.44140625" style="2" customWidth="1"/>
    <col min="5379" max="5379" width="13.5546875" style="2" customWidth="1"/>
    <col min="5380" max="5380" width="19.109375" style="2" customWidth="1"/>
    <col min="5381" max="5381" width="10.44140625" style="2" customWidth="1"/>
    <col min="5382" max="5382" width="11.44140625" style="2"/>
    <col min="5383" max="5383" width="18.88671875" style="2" customWidth="1"/>
    <col min="5384" max="5384" width="16.109375" style="2" customWidth="1"/>
    <col min="5385" max="5385" width="22" style="2" customWidth="1"/>
    <col min="5386" max="5632" width="11.44140625" style="2"/>
    <col min="5633" max="5633" width="5.44140625" style="2" customWidth="1"/>
    <col min="5634" max="5634" width="9.44140625" style="2" customWidth="1"/>
    <col min="5635" max="5635" width="13.5546875" style="2" customWidth="1"/>
    <col min="5636" max="5636" width="19.109375" style="2" customWidth="1"/>
    <col min="5637" max="5637" width="10.44140625" style="2" customWidth="1"/>
    <col min="5638" max="5638" width="11.44140625" style="2"/>
    <col min="5639" max="5639" width="18.88671875" style="2" customWidth="1"/>
    <col min="5640" max="5640" width="16.109375" style="2" customWidth="1"/>
    <col min="5641" max="5641" width="22" style="2" customWidth="1"/>
    <col min="5642" max="5888" width="11.44140625" style="2"/>
    <col min="5889" max="5889" width="5.44140625" style="2" customWidth="1"/>
    <col min="5890" max="5890" width="9.44140625" style="2" customWidth="1"/>
    <col min="5891" max="5891" width="13.5546875" style="2" customWidth="1"/>
    <col min="5892" max="5892" width="19.109375" style="2" customWidth="1"/>
    <col min="5893" max="5893" width="10.44140625" style="2" customWidth="1"/>
    <col min="5894" max="5894" width="11.44140625" style="2"/>
    <col min="5895" max="5895" width="18.88671875" style="2" customWidth="1"/>
    <col min="5896" max="5896" width="16.109375" style="2" customWidth="1"/>
    <col min="5897" max="5897" width="22" style="2" customWidth="1"/>
    <col min="5898" max="6144" width="11.44140625" style="2"/>
    <col min="6145" max="6145" width="5.44140625" style="2" customWidth="1"/>
    <col min="6146" max="6146" width="9.44140625" style="2" customWidth="1"/>
    <col min="6147" max="6147" width="13.5546875" style="2" customWidth="1"/>
    <col min="6148" max="6148" width="19.109375" style="2" customWidth="1"/>
    <col min="6149" max="6149" width="10.44140625" style="2" customWidth="1"/>
    <col min="6150" max="6150" width="11.44140625" style="2"/>
    <col min="6151" max="6151" width="18.88671875" style="2" customWidth="1"/>
    <col min="6152" max="6152" width="16.109375" style="2" customWidth="1"/>
    <col min="6153" max="6153" width="22" style="2" customWidth="1"/>
    <col min="6154" max="6400" width="11.44140625" style="2"/>
    <col min="6401" max="6401" width="5.44140625" style="2" customWidth="1"/>
    <col min="6402" max="6402" width="9.44140625" style="2" customWidth="1"/>
    <col min="6403" max="6403" width="13.5546875" style="2" customWidth="1"/>
    <col min="6404" max="6404" width="19.109375" style="2" customWidth="1"/>
    <col min="6405" max="6405" width="10.44140625" style="2" customWidth="1"/>
    <col min="6406" max="6406" width="11.44140625" style="2"/>
    <col min="6407" max="6407" width="18.88671875" style="2" customWidth="1"/>
    <col min="6408" max="6408" width="16.109375" style="2" customWidth="1"/>
    <col min="6409" max="6409" width="22" style="2" customWidth="1"/>
    <col min="6410" max="6656" width="11.44140625" style="2"/>
    <col min="6657" max="6657" width="5.44140625" style="2" customWidth="1"/>
    <col min="6658" max="6658" width="9.44140625" style="2" customWidth="1"/>
    <col min="6659" max="6659" width="13.5546875" style="2" customWidth="1"/>
    <col min="6660" max="6660" width="19.109375" style="2" customWidth="1"/>
    <col min="6661" max="6661" width="10.44140625" style="2" customWidth="1"/>
    <col min="6662" max="6662" width="11.44140625" style="2"/>
    <col min="6663" max="6663" width="18.88671875" style="2" customWidth="1"/>
    <col min="6664" max="6664" width="16.109375" style="2" customWidth="1"/>
    <col min="6665" max="6665" width="22" style="2" customWidth="1"/>
    <col min="6666" max="6912" width="11.44140625" style="2"/>
    <col min="6913" max="6913" width="5.44140625" style="2" customWidth="1"/>
    <col min="6914" max="6914" width="9.44140625" style="2" customWidth="1"/>
    <col min="6915" max="6915" width="13.5546875" style="2" customWidth="1"/>
    <col min="6916" max="6916" width="19.109375" style="2" customWidth="1"/>
    <col min="6917" max="6917" width="10.44140625" style="2" customWidth="1"/>
    <col min="6918" max="6918" width="11.44140625" style="2"/>
    <col min="6919" max="6919" width="18.88671875" style="2" customWidth="1"/>
    <col min="6920" max="6920" width="16.109375" style="2" customWidth="1"/>
    <col min="6921" max="6921" width="22" style="2" customWidth="1"/>
    <col min="6922" max="7168" width="11.44140625" style="2"/>
    <col min="7169" max="7169" width="5.44140625" style="2" customWidth="1"/>
    <col min="7170" max="7170" width="9.44140625" style="2" customWidth="1"/>
    <col min="7171" max="7171" width="13.5546875" style="2" customWidth="1"/>
    <col min="7172" max="7172" width="19.109375" style="2" customWidth="1"/>
    <col min="7173" max="7173" width="10.44140625" style="2" customWidth="1"/>
    <col min="7174" max="7174" width="11.44140625" style="2"/>
    <col min="7175" max="7175" width="18.88671875" style="2" customWidth="1"/>
    <col min="7176" max="7176" width="16.109375" style="2" customWidth="1"/>
    <col min="7177" max="7177" width="22" style="2" customWidth="1"/>
    <col min="7178" max="7424" width="11.44140625" style="2"/>
    <col min="7425" max="7425" width="5.44140625" style="2" customWidth="1"/>
    <col min="7426" max="7426" width="9.44140625" style="2" customWidth="1"/>
    <col min="7427" max="7427" width="13.5546875" style="2" customWidth="1"/>
    <col min="7428" max="7428" width="19.109375" style="2" customWidth="1"/>
    <col min="7429" max="7429" width="10.44140625" style="2" customWidth="1"/>
    <col min="7430" max="7430" width="11.44140625" style="2"/>
    <col min="7431" max="7431" width="18.88671875" style="2" customWidth="1"/>
    <col min="7432" max="7432" width="16.109375" style="2" customWidth="1"/>
    <col min="7433" max="7433" width="22" style="2" customWidth="1"/>
    <col min="7434" max="7680" width="11.44140625" style="2"/>
    <col min="7681" max="7681" width="5.44140625" style="2" customWidth="1"/>
    <col min="7682" max="7682" width="9.44140625" style="2" customWidth="1"/>
    <col min="7683" max="7683" width="13.5546875" style="2" customWidth="1"/>
    <col min="7684" max="7684" width="19.109375" style="2" customWidth="1"/>
    <col min="7685" max="7685" width="10.44140625" style="2" customWidth="1"/>
    <col min="7686" max="7686" width="11.44140625" style="2"/>
    <col min="7687" max="7687" width="18.88671875" style="2" customWidth="1"/>
    <col min="7688" max="7688" width="16.109375" style="2" customWidth="1"/>
    <col min="7689" max="7689" width="22" style="2" customWidth="1"/>
    <col min="7690" max="7936" width="11.44140625" style="2"/>
    <col min="7937" max="7937" width="5.44140625" style="2" customWidth="1"/>
    <col min="7938" max="7938" width="9.44140625" style="2" customWidth="1"/>
    <col min="7939" max="7939" width="13.5546875" style="2" customWidth="1"/>
    <col min="7940" max="7940" width="19.109375" style="2" customWidth="1"/>
    <col min="7941" max="7941" width="10.44140625" style="2" customWidth="1"/>
    <col min="7942" max="7942" width="11.44140625" style="2"/>
    <col min="7943" max="7943" width="18.88671875" style="2" customWidth="1"/>
    <col min="7944" max="7944" width="16.109375" style="2" customWidth="1"/>
    <col min="7945" max="7945" width="22" style="2" customWidth="1"/>
    <col min="7946" max="8192" width="11.44140625" style="2"/>
    <col min="8193" max="8193" width="5.44140625" style="2" customWidth="1"/>
    <col min="8194" max="8194" width="9.44140625" style="2" customWidth="1"/>
    <col min="8195" max="8195" width="13.5546875" style="2" customWidth="1"/>
    <col min="8196" max="8196" width="19.109375" style="2" customWidth="1"/>
    <col min="8197" max="8197" width="10.44140625" style="2" customWidth="1"/>
    <col min="8198" max="8198" width="11.44140625" style="2"/>
    <col min="8199" max="8199" width="18.88671875" style="2" customWidth="1"/>
    <col min="8200" max="8200" width="16.109375" style="2" customWidth="1"/>
    <col min="8201" max="8201" width="22" style="2" customWidth="1"/>
    <col min="8202" max="8448" width="11.44140625" style="2"/>
    <col min="8449" max="8449" width="5.44140625" style="2" customWidth="1"/>
    <col min="8450" max="8450" width="9.44140625" style="2" customWidth="1"/>
    <col min="8451" max="8451" width="13.5546875" style="2" customWidth="1"/>
    <col min="8452" max="8452" width="19.109375" style="2" customWidth="1"/>
    <col min="8453" max="8453" width="10.44140625" style="2" customWidth="1"/>
    <col min="8454" max="8454" width="11.44140625" style="2"/>
    <col min="8455" max="8455" width="18.88671875" style="2" customWidth="1"/>
    <col min="8456" max="8456" width="16.109375" style="2" customWidth="1"/>
    <col min="8457" max="8457" width="22" style="2" customWidth="1"/>
    <col min="8458" max="8704" width="11.44140625" style="2"/>
    <col min="8705" max="8705" width="5.44140625" style="2" customWidth="1"/>
    <col min="8706" max="8706" width="9.44140625" style="2" customWidth="1"/>
    <col min="8707" max="8707" width="13.5546875" style="2" customWidth="1"/>
    <col min="8708" max="8708" width="19.109375" style="2" customWidth="1"/>
    <col min="8709" max="8709" width="10.44140625" style="2" customWidth="1"/>
    <col min="8710" max="8710" width="11.44140625" style="2"/>
    <col min="8711" max="8711" width="18.88671875" style="2" customWidth="1"/>
    <col min="8712" max="8712" width="16.109375" style="2" customWidth="1"/>
    <col min="8713" max="8713" width="22" style="2" customWidth="1"/>
    <col min="8714" max="8960" width="11.44140625" style="2"/>
    <col min="8961" max="8961" width="5.44140625" style="2" customWidth="1"/>
    <col min="8962" max="8962" width="9.44140625" style="2" customWidth="1"/>
    <col min="8963" max="8963" width="13.5546875" style="2" customWidth="1"/>
    <col min="8964" max="8964" width="19.109375" style="2" customWidth="1"/>
    <col min="8965" max="8965" width="10.44140625" style="2" customWidth="1"/>
    <col min="8966" max="8966" width="11.44140625" style="2"/>
    <col min="8967" max="8967" width="18.88671875" style="2" customWidth="1"/>
    <col min="8968" max="8968" width="16.109375" style="2" customWidth="1"/>
    <col min="8969" max="8969" width="22" style="2" customWidth="1"/>
    <col min="8970" max="9216" width="11.44140625" style="2"/>
    <col min="9217" max="9217" width="5.44140625" style="2" customWidth="1"/>
    <col min="9218" max="9218" width="9.44140625" style="2" customWidth="1"/>
    <col min="9219" max="9219" width="13.5546875" style="2" customWidth="1"/>
    <col min="9220" max="9220" width="19.109375" style="2" customWidth="1"/>
    <col min="9221" max="9221" width="10.44140625" style="2" customWidth="1"/>
    <col min="9222" max="9222" width="11.44140625" style="2"/>
    <col min="9223" max="9223" width="18.88671875" style="2" customWidth="1"/>
    <col min="9224" max="9224" width="16.109375" style="2" customWidth="1"/>
    <col min="9225" max="9225" width="22" style="2" customWidth="1"/>
    <col min="9226" max="9472" width="11.44140625" style="2"/>
    <col min="9473" max="9473" width="5.44140625" style="2" customWidth="1"/>
    <col min="9474" max="9474" width="9.44140625" style="2" customWidth="1"/>
    <col min="9475" max="9475" width="13.5546875" style="2" customWidth="1"/>
    <col min="9476" max="9476" width="19.109375" style="2" customWidth="1"/>
    <col min="9477" max="9477" width="10.44140625" style="2" customWidth="1"/>
    <col min="9478" max="9478" width="11.44140625" style="2"/>
    <col min="9479" max="9479" width="18.88671875" style="2" customWidth="1"/>
    <col min="9480" max="9480" width="16.109375" style="2" customWidth="1"/>
    <col min="9481" max="9481" width="22" style="2" customWidth="1"/>
    <col min="9482" max="9728" width="11.44140625" style="2"/>
    <col min="9729" max="9729" width="5.44140625" style="2" customWidth="1"/>
    <col min="9730" max="9730" width="9.44140625" style="2" customWidth="1"/>
    <col min="9731" max="9731" width="13.5546875" style="2" customWidth="1"/>
    <col min="9732" max="9732" width="19.109375" style="2" customWidth="1"/>
    <col min="9733" max="9733" width="10.44140625" style="2" customWidth="1"/>
    <col min="9734" max="9734" width="11.44140625" style="2"/>
    <col min="9735" max="9735" width="18.88671875" style="2" customWidth="1"/>
    <col min="9736" max="9736" width="16.109375" style="2" customWidth="1"/>
    <col min="9737" max="9737" width="22" style="2" customWidth="1"/>
    <col min="9738" max="9984" width="11.44140625" style="2"/>
    <col min="9985" max="9985" width="5.44140625" style="2" customWidth="1"/>
    <col min="9986" max="9986" width="9.44140625" style="2" customWidth="1"/>
    <col min="9987" max="9987" width="13.5546875" style="2" customWidth="1"/>
    <col min="9988" max="9988" width="19.109375" style="2" customWidth="1"/>
    <col min="9989" max="9989" width="10.44140625" style="2" customWidth="1"/>
    <col min="9990" max="9990" width="11.44140625" style="2"/>
    <col min="9991" max="9991" width="18.88671875" style="2" customWidth="1"/>
    <col min="9992" max="9992" width="16.109375" style="2" customWidth="1"/>
    <col min="9993" max="9993" width="22" style="2" customWidth="1"/>
    <col min="9994" max="10240" width="11.44140625" style="2"/>
    <col min="10241" max="10241" width="5.44140625" style="2" customWidth="1"/>
    <col min="10242" max="10242" width="9.44140625" style="2" customWidth="1"/>
    <col min="10243" max="10243" width="13.5546875" style="2" customWidth="1"/>
    <col min="10244" max="10244" width="19.109375" style="2" customWidth="1"/>
    <col min="10245" max="10245" width="10.44140625" style="2" customWidth="1"/>
    <col min="10246" max="10246" width="11.44140625" style="2"/>
    <col min="10247" max="10247" width="18.88671875" style="2" customWidth="1"/>
    <col min="10248" max="10248" width="16.109375" style="2" customWidth="1"/>
    <col min="10249" max="10249" width="22" style="2" customWidth="1"/>
    <col min="10250" max="10496" width="11.44140625" style="2"/>
    <col min="10497" max="10497" width="5.44140625" style="2" customWidth="1"/>
    <col min="10498" max="10498" width="9.44140625" style="2" customWidth="1"/>
    <col min="10499" max="10499" width="13.5546875" style="2" customWidth="1"/>
    <col min="10500" max="10500" width="19.109375" style="2" customWidth="1"/>
    <col min="10501" max="10501" width="10.44140625" style="2" customWidth="1"/>
    <col min="10502" max="10502" width="11.44140625" style="2"/>
    <col min="10503" max="10503" width="18.88671875" style="2" customWidth="1"/>
    <col min="10504" max="10504" width="16.109375" style="2" customWidth="1"/>
    <col min="10505" max="10505" width="22" style="2" customWidth="1"/>
    <col min="10506" max="10752" width="11.44140625" style="2"/>
    <col min="10753" max="10753" width="5.44140625" style="2" customWidth="1"/>
    <col min="10754" max="10754" width="9.44140625" style="2" customWidth="1"/>
    <col min="10755" max="10755" width="13.5546875" style="2" customWidth="1"/>
    <col min="10756" max="10756" width="19.109375" style="2" customWidth="1"/>
    <col min="10757" max="10757" width="10.44140625" style="2" customWidth="1"/>
    <col min="10758" max="10758" width="11.44140625" style="2"/>
    <col min="10759" max="10759" width="18.88671875" style="2" customWidth="1"/>
    <col min="10760" max="10760" width="16.109375" style="2" customWidth="1"/>
    <col min="10761" max="10761" width="22" style="2" customWidth="1"/>
    <col min="10762" max="11008" width="11.44140625" style="2"/>
    <col min="11009" max="11009" width="5.44140625" style="2" customWidth="1"/>
    <col min="11010" max="11010" width="9.44140625" style="2" customWidth="1"/>
    <col min="11011" max="11011" width="13.5546875" style="2" customWidth="1"/>
    <col min="11012" max="11012" width="19.109375" style="2" customWidth="1"/>
    <col min="11013" max="11013" width="10.44140625" style="2" customWidth="1"/>
    <col min="11014" max="11014" width="11.44140625" style="2"/>
    <col min="11015" max="11015" width="18.88671875" style="2" customWidth="1"/>
    <col min="11016" max="11016" width="16.109375" style="2" customWidth="1"/>
    <col min="11017" max="11017" width="22" style="2" customWidth="1"/>
    <col min="11018" max="11264" width="11.44140625" style="2"/>
    <col min="11265" max="11265" width="5.44140625" style="2" customWidth="1"/>
    <col min="11266" max="11266" width="9.44140625" style="2" customWidth="1"/>
    <col min="11267" max="11267" width="13.5546875" style="2" customWidth="1"/>
    <col min="11268" max="11268" width="19.109375" style="2" customWidth="1"/>
    <col min="11269" max="11269" width="10.44140625" style="2" customWidth="1"/>
    <col min="11270" max="11270" width="11.44140625" style="2"/>
    <col min="11271" max="11271" width="18.88671875" style="2" customWidth="1"/>
    <col min="11272" max="11272" width="16.109375" style="2" customWidth="1"/>
    <col min="11273" max="11273" width="22" style="2" customWidth="1"/>
    <col min="11274" max="11520" width="11.44140625" style="2"/>
    <col min="11521" max="11521" width="5.44140625" style="2" customWidth="1"/>
    <col min="11522" max="11522" width="9.44140625" style="2" customWidth="1"/>
    <col min="11523" max="11523" width="13.5546875" style="2" customWidth="1"/>
    <col min="11524" max="11524" width="19.109375" style="2" customWidth="1"/>
    <col min="11525" max="11525" width="10.44140625" style="2" customWidth="1"/>
    <col min="11526" max="11526" width="11.44140625" style="2"/>
    <col min="11527" max="11527" width="18.88671875" style="2" customWidth="1"/>
    <col min="11528" max="11528" width="16.109375" style="2" customWidth="1"/>
    <col min="11529" max="11529" width="22" style="2" customWidth="1"/>
    <col min="11530" max="11776" width="11.44140625" style="2"/>
    <col min="11777" max="11777" width="5.44140625" style="2" customWidth="1"/>
    <col min="11778" max="11778" width="9.44140625" style="2" customWidth="1"/>
    <col min="11779" max="11779" width="13.5546875" style="2" customWidth="1"/>
    <col min="11780" max="11780" width="19.109375" style="2" customWidth="1"/>
    <col min="11781" max="11781" width="10.44140625" style="2" customWidth="1"/>
    <col min="11782" max="11782" width="11.44140625" style="2"/>
    <col min="11783" max="11783" width="18.88671875" style="2" customWidth="1"/>
    <col min="11784" max="11784" width="16.109375" style="2" customWidth="1"/>
    <col min="11785" max="11785" width="22" style="2" customWidth="1"/>
    <col min="11786" max="12032" width="11.44140625" style="2"/>
    <col min="12033" max="12033" width="5.44140625" style="2" customWidth="1"/>
    <col min="12034" max="12034" width="9.44140625" style="2" customWidth="1"/>
    <col min="12035" max="12035" width="13.5546875" style="2" customWidth="1"/>
    <col min="12036" max="12036" width="19.109375" style="2" customWidth="1"/>
    <col min="12037" max="12037" width="10.44140625" style="2" customWidth="1"/>
    <col min="12038" max="12038" width="11.44140625" style="2"/>
    <col min="12039" max="12039" width="18.88671875" style="2" customWidth="1"/>
    <col min="12040" max="12040" width="16.109375" style="2" customWidth="1"/>
    <col min="12041" max="12041" width="22" style="2" customWidth="1"/>
    <col min="12042" max="12288" width="11.44140625" style="2"/>
    <col min="12289" max="12289" width="5.44140625" style="2" customWidth="1"/>
    <col min="12290" max="12290" width="9.44140625" style="2" customWidth="1"/>
    <col min="12291" max="12291" width="13.5546875" style="2" customWidth="1"/>
    <col min="12292" max="12292" width="19.109375" style="2" customWidth="1"/>
    <col min="12293" max="12293" width="10.44140625" style="2" customWidth="1"/>
    <col min="12294" max="12294" width="11.44140625" style="2"/>
    <col min="12295" max="12295" width="18.88671875" style="2" customWidth="1"/>
    <col min="12296" max="12296" width="16.109375" style="2" customWidth="1"/>
    <col min="12297" max="12297" width="22" style="2" customWidth="1"/>
    <col min="12298" max="12544" width="11.44140625" style="2"/>
    <col min="12545" max="12545" width="5.44140625" style="2" customWidth="1"/>
    <col min="12546" max="12546" width="9.44140625" style="2" customWidth="1"/>
    <col min="12547" max="12547" width="13.5546875" style="2" customWidth="1"/>
    <col min="12548" max="12548" width="19.109375" style="2" customWidth="1"/>
    <col min="12549" max="12549" width="10.44140625" style="2" customWidth="1"/>
    <col min="12550" max="12550" width="11.44140625" style="2"/>
    <col min="12551" max="12551" width="18.88671875" style="2" customWidth="1"/>
    <col min="12552" max="12552" width="16.109375" style="2" customWidth="1"/>
    <col min="12553" max="12553" width="22" style="2" customWidth="1"/>
    <col min="12554" max="12800" width="11.44140625" style="2"/>
    <col min="12801" max="12801" width="5.44140625" style="2" customWidth="1"/>
    <col min="12802" max="12802" width="9.44140625" style="2" customWidth="1"/>
    <col min="12803" max="12803" width="13.5546875" style="2" customWidth="1"/>
    <col min="12804" max="12804" width="19.109375" style="2" customWidth="1"/>
    <col min="12805" max="12805" width="10.44140625" style="2" customWidth="1"/>
    <col min="12806" max="12806" width="11.44140625" style="2"/>
    <col min="12807" max="12807" width="18.88671875" style="2" customWidth="1"/>
    <col min="12808" max="12808" width="16.109375" style="2" customWidth="1"/>
    <col min="12809" max="12809" width="22" style="2" customWidth="1"/>
    <col min="12810" max="13056" width="11.44140625" style="2"/>
    <col min="13057" max="13057" width="5.44140625" style="2" customWidth="1"/>
    <col min="13058" max="13058" width="9.44140625" style="2" customWidth="1"/>
    <col min="13059" max="13059" width="13.5546875" style="2" customWidth="1"/>
    <col min="13060" max="13060" width="19.109375" style="2" customWidth="1"/>
    <col min="13061" max="13061" width="10.44140625" style="2" customWidth="1"/>
    <col min="13062" max="13062" width="11.44140625" style="2"/>
    <col min="13063" max="13063" width="18.88671875" style="2" customWidth="1"/>
    <col min="13064" max="13064" width="16.109375" style="2" customWidth="1"/>
    <col min="13065" max="13065" width="22" style="2" customWidth="1"/>
    <col min="13066" max="13312" width="11.44140625" style="2"/>
    <col min="13313" max="13313" width="5.44140625" style="2" customWidth="1"/>
    <col min="13314" max="13314" width="9.44140625" style="2" customWidth="1"/>
    <col min="13315" max="13315" width="13.5546875" style="2" customWidth="1"/>
    <col min="13316" max="13316" width="19.109375" style="2" customWidth="1"/>
    <col min="13317" max="13317" width="10.44140625" style="2" customWidth="1"/>
    <col min="13318" max="13318" width="11.44140625" style="2"/>
    <col min="13319" max="13319" width="18.88671875" style="2" customWidth="1"/>
    <col min="13320" max="13320" width="16.109375" style="2" customWidth="1"/>
    <col min="13321" max="13321" width="22" style="2" customWidth="1"/>
    <col min="13322" max="13568" width="11.44140625" style="2"/>
    <col min="13569" max="13569" width="5.44140625" style="2" customWidth="1"/>
    <col min="13570" max="13570" width="9.44140625" style="2" customWidth="1"/>
    <col min="13571" max="13571" width="13.5546875" style="2" customWidth="1"/>
    <col min="13572" max="13572" width="19.109375" style="2" customWidth="1"/>
    <col min="13573" max="13573" width="10.44140625" style="2" customWidth="1"/>
    <col min="13574" max="13574" width="11.44140625" style="2"/>
    <col min="13575" max="13575" width="18.88671875" style="2" customWidth="1"/>
    <col min="13576" max="13576" width="16.109375" style="2" customWidth="1"/>
    <col min="13577" max="13577" width="22" style="2" customWidth="1"/>
    <col min="13578" max="13824" width="11.44140625" style="2"/>
    <col min="13825" max="13825" width="5.44140625" style="2" customWidth="1"/>
    <col min="13826" max="13826" width="9.44140625" style="2" customWidth="1"/>
    <col min="13827" max="13827" width="13.5546875" style="2" customWidth="1"/>
    <col min="13828" max="13828" width="19.109375" style="2" customWidth="1"/>
    <col min="13829" max="13829" width="10.44140625" style="2" customWidth="1"/>
    <col min="13830" max="13830" width="11.44140625" style="2"/>
    <col min="13831" max="13831" width="18.88671875" style="2" customWidth="1"/>
    <col min="13832" max="13832" width="16.109375" style="2" customWidth="1"/>
    <col min="13833" max="13833" width="22" style="2" customWidth="1"/>
    <col min="13834" max="14080" width="11.44140625" style="2"/>
    <col min="14081" max="14081" width="5.44140625" style="2" customWidth="1"/>
    <col min="14082" max="14082" width="9.44140625" style="2" customWidth="1"/>
    <col min="14083" max="14083" width="13.5546875" style="2" customWidth="1"/>
    <col min="14084" max="14084" width="19.109375" style="2" customWidth="1"/>
    <col min="14085" max="14085" width="10.44140625" style="2" customWidth="1"/>
    <col min="14086" max="14086" width="11.44140625" style="2"/>
    <col min="14087" max="14087" width="18.88671875" style="2" customWidth="1"/>
    <col min="14088" max="14088" width="16.109375" style="2" customWidth="1"/>
    <col min="14089" max="14089" width="22" style="2" customWidth="1"/>
    <col min="14090" max="14336" width="11.44140625" style="2"/>
    <col min="14337" max="14337" width="5.44140625" style="2" customWidth="1"/>
    <col min="14338" max="14338" width="9.44140625" style="2" customWidth="1"/>
    <col min="14339" max="14339" width="13.5546875" style="2" customWidth="1"/>
    <col min="14340" max="14340" width="19.109375" style="2" customWidth="1"/>
    <col min="14341" max="14341" width="10.44140625" style="2" customWidth="1"/>
    <col min="14342" max="14342" width="11.44140625" style="2"/>
    <col min="14343" max="14343" width="18.88671875" style="2" customWidth="1"/>
    <col min="14344" max="14344" width="16.109375" style="2" customWidth="1"/>
    <col min="14345" max="14345" width="22" style="2" customWidth="1"/>
    <col min="14346" max="14592" width="11.44140625" style="2"/>
    <col min="14593" max="14593" width="5.44140625" style="2" customWidth="1"/>
    <col min="14594" max="14594" width="9.44140625" style="2" customWidth="1"/>
    <col min="14595" max="14595" width="13.5546875" style="2" customWidth="1"/>
    <col min="14596" max="14596" width="19.109375" style="2" customWidth="1"/>
    <col min="14597" max="14597" width="10.44140625" style="2" customWidth="1"/>
    <col min="14598" max="14598" width="11.44140625" style="2"/>
    <col min="14599" max="14599" width="18.88671875" style="2" customWidth="1"/>
    <col min="14600" max="14600" width="16.109375" style="2" customWidth="1"/>
    <col min="14601" max="14601" width="22" style="2" customWidth="1"/>
    <col min="14602" max="14848" width="11.44140625" style="2"/>
    <col min="14849" max="14849" width="5.44140625" style="2" customWidth="1"/>
    <col min="14850" max="14850" width="9.44140625" style="2" customWidth="1"/>
    <col min="14851" max="14851" width="13.5546875" style="2" customWidth="1"/>
    <col min="14852" max="14852" width="19.109375" style="2" customWidth="1"/>
    <col min="14853" max="14853" width="10.44140625" style="2" customWidth="1"/>
    <col min="14854" max="14854" width="11.44140625" style="2"/>
    <col min="14855" max="14855" width="18.88671875" style="2" customWidth="1"/>
    <col min="14856" max="14856" width="16.109375" style="2" customWidth="1"/>
    <col min="14857" max="14857" width="22" style="2" customWidth="1"/>
    <col min="14858" max="15104" width="11.44140625" style="2"/>
    <col min="15105" max="15105" width="5.44140625" style="2" customWidth="1"/>
    <col min="15106" max="15106" width="9.44140625" style="2" customWidth="1"/>
    <col min="15107" max="15107" width="13.5546875" style="2" customWidth="1"/>
    <col min="15108" max="15108" width="19.109375" style="2" customWidth="1"/>
    <col min="15109" max="15109" width="10.44140625" style="2" customWidth="1"/>
    <col min="15110" max="15110" width="11.44140625" style="2"/>
    <col min="15111" max="15111" width="18.88671875" style="2" customWidth="1"/>
    <col min="15112" max="15112" width="16.109375" style="2" customWidth="1"/>
    <col min="15113" max="15113" width="22" style="2" customWidth="1"/>
    <col min="15114" max="15360" width="11.44140625" style="2"/>
    <col min="15361" max="15361" width="5.44140625" style="2" customWidth="1"/>
    <col min="15362" max="15362" width="9.44140625" style="2" customWidth="1"/>
    <col min="15363" max="15363" width="13.5546875" style="2" customWidth="1"/>
    <col min="15364" max="15364" width="19.109375" style="2" customWidth="1"/>
    <col min="15365" max="15365" width="10.44140625" style="2" customWidth="1"/>
    <col min="15366" max="15366" width="11.44140625" style="2"/>
    <col min="15367" max="15367" width="18.88671875" style="2" customWidth="1"/>
    <col min="15368" max="15368" width="16.109375" style="2" customWidth="1"/>
    <col min="15369" max="15369" width="22" style="2" customWidth="1"/>
    <col min="15370" max="15616" width="11.44140625" style="2"/>
    <col min="15617" max="15617" width="5.44140625" style="2" customWidth="1"/>
    <col min="15618" max="15618" width="9.44140625" style="2" customWidth="1"/>
    <col min="15619" max="15619" width="13.5546875" style="2" customWidth="1"/>
    <col min="15620" max="15620" width="19.109375" style="2" customWidth="1"/>
    <col min="15621" max="15621" width="10.44140625" style="2" customWidth="1"/>
    <col min="15622" max="15622" width="11.44140625" style="2"/>
    <col min="15623" max="15623" width="18.88671875" style="2" customWidth="1"/>
    <col min="15624" max="15624" width="16.109375" style="2" customWidth="1"/>
    <col min="15625" max="15625" width="22" style="2" customWidth="1"/>
    <col min="15626" max="15872" width="11.44140625" style="2"/>
    <col min="15873" max="15873" width="5.44140625" style="2" customWidth="1"/>
    <col min="15874" max="15874" width="9.44140625" style="2" customWidth="1"/>
    <col min="15875" max="15875" width="13.5546875" style="2" customWidth="1"/>
    <col min="15876" max="15876" width="19.109375" style="2" customWidth="1"/>
    <col min="15877" max="15877" width="10.44140625" style="2" customWidth="1"/>
    <col min="15878" max="15878" width="11.44140625" style="2"/>
    <col min="15879" max="15879" width="18.88671875" style="2" customWidth="1"/>
    <col min="15880" max="15880" width="16.109375" style="2" customWidth="1"/>
    <col min="15881" max="15881" width="22" style="2" customWidth="1"/>
    <col min="15882" max="16128" width="11.44140625" style="2"/>
    <col min="16129" max="16129" width="5.44140625" style="2" customWidth="1"/>
    <col min="16130" max="16130" width="9.44140625" style="2" customWidth="1"/>
    <col min="16131" max="16131" width="13.5546875" style="2" customWidth="1"/>
    <col min="16132" max="16132" width="19.109375" style="2" customWidth="1"/>
    <col min="16133" max="16133" width="10.44140625" style="2" customWidth="1"/>
    <col min="16134" max="16134" width="11.44140625" style="2"/>
    <col min="16135" max="16135" width="18.88671875" style="2" customWidth="1"/>
    <col min="16136" max="16136" width="16.109375" style="2" customWidth="1"/>
    <col min="16137" max="16137" width="22" style="2" customWidth="1"/>
    <col min="16138" max="16384" width="11.44140625" style="2"/>
  </cols>
  <sheetData>
    <row r="1" spans="1:30" ht="31.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32.25" customHeight="1" thickTop="1" x14ac:dyDescent="0.25">
      <c r="A2" s="15"/>
      <c r="B2" s="74"/>
      <c r="C2" s="75"/>
      <c r="D2" s="75"/>
      <c r="E2" s="75"/>
      <c r="F2" s="75"/>
      <c r="G2" s="75"/>
      <c r="H2" s="75"/>
      <c r="I2" s="75"/>
      <c r="J2" s="76"/>
      <c r="K2" s="15"/>
      <c r="L2" s="15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ht="24.75" customHeight="1" x14ac:dyDescent="0.3">
      <c r="A3" s="15"/>
      <c r="B3" s="77"/>
      <c r="C3" s="16"/>
      <c r="D3" s="17"/>
      <c r="E3" s="17"/>
      <c r="F3" s="18" t="s">
        <v>27</v>
      </c>
      <c r="G3" s="17"/>
      <c r="H3" s="17"/>
      <c r="I3" s="19"/>
      <c r="J3" s="80"/>
      <c r="K3" s="15"/>
      <c r="L3" s="15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s="3" customFormat="1" ht="30.75" customHeight="1" x14ac:dyDescent="0.3">
      <c r="A4" s="42"/>
      <c r="B4" s="78"/>
      <c r="C4" s="20"/>
      <c r="D4" s="21"/>
      <c r="E4" s="22"/>
      <c r="F4" s="25" t="s">
        <v>175</v>
      </c>
      <c r="G4" s="23"/>
      <c r="H4" s="23"/>
      <c r="I4" s="24"/>
      <c r="J4" s="81"/>
      <c r="K4" s="42"/>
      <c r="L4" s="42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0" s="3" customFormat="1" ht="11.4" x14ac:dyDescent="0.2">
      <c r="A5" s="42"/>
      <c r="B5" s="78"/>
      <c r="C5" s="43"/>
      <c r="D5" s="43"/>
      <c r="E5" s="43"/>
      <c r="F5" s="43"/>
      <c r="G5" s="43"/>
      <c r="H5" s="43"/>
      <c r="I5" s="43"/>
      <c r="J5" s="81"/>
      <c r="K5" s="42"/>
      <c r="L5" s="42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s="3" customFormat="1" ht="11.4" x14ac:dyDescent="0.2">
      <c r="A6" s="42"/>
      <c r="B6" s="78"/>
      <c r="C6" s="43"/>
      <c r="D6" s="43"/>
      <c r="E6" s="43"/>
      <c r="F6" s="43"/>
      <c r="G6" s="43"/>
      <c r="H6" s="43"/>
      <c r="I6" s="43"/>
      <c r="J6" s="81"/>
      <c r="K6" s="42"/>
      <c r="L6" s="4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3" customFormat="1" ht="5.25" customHeight="1" x14ac:dyDescent="0.2">
      <c r="A7" s="42"/>
      <c r="B7" s="78"/>
      <c r="C7" s="43"/>
      <c r="D7" s="43"/>
      <c r="E7" s="43"/>
      <c r="F7" s="43"/>
      <c r="G7" s="43"/>
      <c r="H7" s="43"/>
      <c r="I7" s="43"/>
      <c r="J7" s="81"/>
      <c r="K7" s="42"/>
      <c r="L7" s="42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s="3" customFormat="1" ht="12.75" customHeight="1" x14ac:dyDescent="0.25">
      <c r="A8" s="42"/>
      <c r="B8" s="78"/>
      <c r="C8" s="44" t="s">
        <v>6</v>
      </c>
      <c r="D8" s="45"/>
      <c r="E8" s="45"/>
      <c r="F8" s="45"/>
      <c r="G8" s="45"/>
      <c r="H8" s="45"/>
      <c r="I8" s="45"/>
      <c r="J8" s="81"/>
      <c r="K8" s="42"/>
      <c r="L8" s="42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s="3" customFormat="1" x14ac:dyDescent="0.25">
      <c r="A9" s="42"/>
      <c r="B9" s="78"/>
      <c r="C9" s="43"/>
      <c r="D9" s="46"/>
      <c r="E9" s="46"/>
      <c r="F9" s="46"/>
      <c r="G9" s="46"/>
      <c r="H9" s="46"/>
      <c r="I9" s="46"/>
      <c r="J9" s="81"/>
      <c r="K9" s="42"/>
      <c r="L9" s="42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s="3" customFormat="1" x14ac:dyDescent="0.25">
      <c r="A10" s="42"/>
      <c r="B10" s="78"/>
      <c r="C10" s="47" t="s">
        <v>28</v>
      </c>
      <c r="D10" s="46"/>
      <c r="E10" s="46"/>
      <c r="F10" s="46"/>
      <c r="G10" s="46"/>
      <c r="H10" s="46"/>
      <c r="I10" s="46"/>
      <c r="J10" s="81"/>
      <c r="K10" s="42"/>
      <c r="L10" s="4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s="3" customFormat="1" x14ac:dyDescent="0.25">
      <c r="A11" s="42"/>
      <c r="B11" s="78"/>
      <c r="C11" s="47" t="s">
        <v>237</v>
      </c>
      <c r="D11" s="46"/>
      <c r="E11" s="46"/>
      <c r="F11" s="46"/>
      <c r="G11" s="46"/>
      <c r="H11" s="46"/>
      <c r="I11" s="46"/>
      <c r="J11" s="81"/>
      <c r="K11" s="42"/>
      <c r="L11" s="42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s="3" customFormat="1" x14ac:dyDescent="0.25">
      <c r="A12" s="42"/>
      <c r="B12" s="78"/>
      <c r="C12" s="47" t="s">
        <v>143</v>
      </c>
      <c r="D12" s="46"/>
      <c r="E12" s="46"/>
      <c r="F12" s="46"/>
      <c r="G12" s="46"/>
      <c r="H12" s="46"/>
      <c r="I12" s="46"/>
      <c r="J12" s="81"/>
      <c r="K12" s="42"/>
      <c r="L12" s="4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s="3" customFormat="1" x14ac:dyDescent="0.25">
      <c r="A13" s="42"/>
      <c r="B13" s="78"/>
      <c r="C13" s="46"/>
      <c r="D13" s="48"/>
      <c r="E13" s="48"/>
      <c r="F13" s="48"/>
      <c r="G13" s="48"/>
      <c r="H13" s="48"/>
      <c r="I13" s="48"/>
      <c r="J13" s="81"/>
      <c r="K13" s="42"/>
      <c r="L13" s="42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s="3" customFormat="1" x14ac:dyDescent="0.25">
      <c r="A14" s="42"/>
      <c r="B14" s="78"/>
      <c r="C14" s="46" t="s">
        <v>215</v>
      </c>
      <c r="D14" s="48"/>
      <c r="E14" s="48"/>
      <c r="F14" s="48"/>
      <c r="G14" s="48"/>
      <c r="H14" s="48"/>
      <c r="I14" s="48"/>
      <c r="J14" s="81"/>
      <c r="K14" s="42"/>
      <c r="L14" s="42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3" customFormat="1" x14ac:dyDescent="0.25">
      <c r="A15" s="42"/>
      <c r="B15" s="78"/>
      <c r="C15" s="46" t="s">
        <v>216</v>
      </c>
      <c r="D15" s="48"/>
      <c r="E15" s="48"/>
      <c r="F15" s="48"/>
      <c r="G15" s="48"/>
      <c r="H15" s="48"/>
      <c r="I15" s="48"/>
      <c r="J15" s="81"/>
      <c r="K15" s="42"/>
      <c r="L15" s="42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s="3" customFormat="1" x14ac:dyDescent="0.25">
      <c r="A16" s="42"/>
      <c r="B16" s="78"/>
      <c r="C16" s="46" t="s">
        <v>217</v>
      </c>
      <c r="D16" s="48"/>
      <c r="E16" s="48"/>
      <c r="F16" s="48"/>
      <c r="G16" s="48"/>
      <c r="H16" s="48"/>
      <c r="I16" s="48"/>
      <c r="J16" s="81"/>
      <c r="K16" s="42"/>
      <c r="L16" s="42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s="3" customFormat="1" x14ac:dyDescent="0.25">
      <c r="A17" s="42"/>
      <c r="B17" s="78"/>
      <c r="C17" s="46"/>
      <c r="D17" s="46"/>
      <c r="E17" s="46"/>
      <c r="F17" s="46"/>
      <c r="G17" s="46"/>
      <c r="H17" s="46"/>
      <c r="I17" s="48"/>
      <c r="J17" s="81"/>
      <c r="K17" s="42"/>
      <c r="L17" s="42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x14ac:dyDescent="0.25">
      <c r="A18" s="15"/>
      <c r="B18" s="77"/>
      <c r="C18" s="46" t="s">
        <v>238</v>
      </c>
      <c r="D18" s="48"/>
      <c r="E18" s="48"/>
      <c r="F18" s="48"/>
      <c r="G18" s="48"/>
      <c r="H18" s="48"/>
      <c r="I18" s="48"/>
      <c r="J18" s="80"/>
      <c r="K18" s="15"/>
      <c r="L18" s="15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5">
      <c r="A19" s="15"/>
      <c r="B19" s="77"/>
      <c r="C19" s="46" t="s">
        <v>97</v>
      </c>
      <c r="D19" s="48"/>
      <c r="E19" s="48"/>
      <c r="F19" s="48"/>
      <c r="G19" s="48"/>
      <c r="H19" s="48"/>
      <c r="I19" s="48"/>
      <c r="J19" s="80"/>
      <c r="K19" s="15"/>
      <c r="L19" s="1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5">
      <c r="A20" s="15"/>
      <c r="B20" s="77"/>
      <c r="C20" s="46"/>
      <c r="D20" s="46"/>
      <c r="E20" s="46"/>
      <c r="F20" s="46"/>
      <c r="G20" s="46"/>
      <c r="H20" s="46"/>
      <c r="I20" s="46"/>
      <c r="J20" s="80"/>
      <c r="K20" s="15"/>
      <c r="L20" s="15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25">
      <c r="A21" s="15"/>
      <c r="B21" s="77"/>
      <c r="C21" s="47" t="s">
        <v>99</v>
      </c>
      <c r="D21" s="47"/>
      <c r="E21" s="46"/>
      <c r="F21" s="46"/>
      <c r="G21" s="46"/>
      <c r="H21" s="46"/>
      <c r="I21" s="46"/>
      <c r="J21" s="80"/>
      <c r="K21" s="15"/>
      <c r="L21" s="15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25">
      <c r="A22" s="15"/>
      <c r="B22" s="77"/>
      <c r="C22" s="47" t="s">
        <v>142</v>
      </c>
      <c r="D22" s="47"/>
      <c r="E22" s="46"/>
      <c r="F22" s="46"/>
      <c r="G22" s="46"/>
      <c r="H22" s="46"/>
      <c r="I22" s="46"/>
      <c r="J22" s="80"/>
      <c r="K22" s="15"/>
      <c r="L22" s="15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25">
      <c r="A23" s="15"/>
      <c r="B23" s="77"/>
      <c r="C23" s="46" t="s">
        <v>218</v>
      </c>
      <c r="D23" s="46"/>
      <c r="E23" s="46"/>
      <c r="F23" s="46"/>
      <c r="G23" s="46"/>
      <c r="H23" s="46"/>
      <c r="I23" s="46"/>
      <c r="J23" s="80"/>
      <c r="K23" s="15"/>
      <c r="L23" s="15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25">
      <c r="A24" s="15"/>
      <c r="B24" s="77"/>
      <c r="C24" s="45"/>
      <c r="D24" s="45"/>
      <c r="E24" s="45"/>
      <c r="F24" s="45"/>
      <c r="G24" s="45"/>
      <c r="H24" s="45"/>
      <c r="I24" s="45"/>
      <c r="J24" s="80"/>
      <c r="K24" s="15"/>
      <c r="L24" s="15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21" customHeight="1" thickBot="1" x14ac:dyDescent="0.35">
      <c r="A25" s="15"/>
      <c r="B25" s="77"/>
      <c r="C25" s="26" t="s">
        <v>7</v>
      </c>
      <c r="D25" s="27"/>
      <c r="E25" s="27"/>
      <c r="F25" s="27"/>
      <c r="G25" s="28" t="s">
        <v>8</v>
      </c>
      <c r="H25" s="29"/>
      <c r="I25" s="30"/>
      <c r="J25" s="80"/>
      <c r="K25" s="15"/>
      <c r="L25" s="15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21" customHeight="1" x14ac:dyDescent="0.25">
      <c r="A26" s="15"/>
      <c r="B26" s="77"/>
      <c r="C26" s="31"/>
      <c r="D26" s="32" t="s">
        <v>94</v>
      </c>
      <c r="E26" s="33"/>
      <c r="F26" s="49"/>
      <c r="G26" s="34" t="s">
        <v>168</v>
      </c>
      <c r="H26" s="332"/>
      <c r="I26" s="335"/>
      <c r="J26" s="80"/>
      <c r="K26" s="15"/>
      <c r="L26" s="1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7.25" customHeight="1" thickBot="1" x14ac:dyDescent="0.35">
      <c r="A27" s="15"/>
      <c r="B27" s="77"/>
      <c r="C27" s="31"/>
      <c r="D27" s="35"/>
      <c r="E27" s="33"/>
      <c r="F27" s="36"/>
      <c r="G27" s="37" t="s">
        <v>18</v>
      </c>
      <c r="H27" s="333"/>
      <c r="I27" s="336"/>
      <c r="J27" s="80"/>
      <c r="K27" s="15"/>
      <c r="L27" s="15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3.8" hidden="1" thickBot="1" x14ac:dyDescent="0.3">
      <c r="A28" s="15"/>
      <c r="B28" s="77"/>
      <c r="C28" s="31"/>
      <c r="D28" s="32"/>
      <c r="E28" s="33"/>
      <c r="F28" s="36"/>
      <c r="G28" s="192"/>
      <c r="H28" s="334"/>
      <c r="I28" s="336"/>
      <c r="J28" s="80"/>
      <c r="K28" s="15"/>
      <c r="L28" s="15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17.399999999999999" customHeight="1" x14ac:dyDescent="0.25">
      <c r="A29" s="15"/>
      <c r="B29" s="77"/>
      <c r="C29" s="191"/>
      <c r="D29" s="32" t="s">
        <v>95</v>
      </c>
      <c r="E29" s="33"/>
      <c r="F29" s="36"/>
      <c r="G29" s="34" t="s">
        <v>106</v>
      </c>
      <c r="H29" s="332"/>
      <c r="I29" s="338"/>
      <c r="J29" s="80"/>
      <c r="K29" s="15"/>
      <c r="L29" s="15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17.25" customHeight="1" thickBot="1" x14ac:dyDescent="0.35">
      <c r="A30" s="15"/>
      <c r="B30" s="77"/>
      <c r="C30" s="31"/>
      <c r="D30" s="35"/>
      <c r="E30" s="33"/>
      <c r="F30" s="36"/>
      <c r="G30" s="37" t="s">
        <v>18</v>
      </c>
      <c r="H30" s="333"/>
      <c r="I30" s="337"/>
      <c r="J30" s="80"/>
      <c r="K30" s="15"/>
      <c r="L30" s="15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17.25" customHeight="1" thickBot="1" x14ac:dyDescent="0.35">
      <c r="A31" s="15"/>
      <c r="B31" s="77"/>
      <c r="C31" s="31"/>
      <c r="D31" s="35" t="s">
        <v>9</v>
      </c>
      <c r="E31" s="33"/>
      <c r="F31" s="36"/>
      <c r="G31" s="437" t="s">
        <v>117</v>
      </c>
      <c r="H31" s="438"/>
      <c r="I31" s="337"/>
      <c r="J31" s="80"/>
      <c r="K31" s="15"/>
      <c r="L31" s="15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21.75" customHeight="1" x14ac:dyDescent="0.25">
      <c r="A32" s="15"/>
      <c r="B32" s="77"/>
      <c r="C32" s="38"/>
      <c r="D32" s="39"/>
      <c r="E32" s="39"/>
      <c r="F32" s="40"/>
      <c r="G32" s="39"/>
      <c r="H32" s="40"/>
      <c r="I32" s="41"/>
      <c r="J32" s="80"/>
      <c r="K32" s="15"/>
      <c r="L32" s="1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14.25" customHeight="1" x14ac:dyDescent="0.25">
      <c r="A33" s="15"/>
      <c r="B33" s="77"/>
      <c r="C33" s="83"/>
      <c r="D33" s="83"/>
      <c r="E33" s="83"/>
      <c r="F33" s="83"/>
      <c r="G33" s="83"/>
      <c r="H33" s="83"/>
      <c r="I33" s="83"/>
      <c r="J33" s="80"/>
      <c r="K33" s="15"/>
      <c r="L33" s="15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5">
      <c r="A34" s="15"/>
      <c r="B34" s="77"/>
      <c r="C34" s="83"/>
      <c r="D34" s="83"/>
      <c r="E34" s="83"/>
      <c r="F34" s="83"/>
      <c r="G34" s="83"/>
      <c r="H34" s="83"/>
      <c r="I34" s="83"/>
      <c r="J34" s="80"/>
      <c r="K34" s="15"/>
      <c r="L34" s="15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5">
      <c r="A35" s="15"/>
      <c r="B35" s="77"/>
      <c r="C35" s="84" t="s">
        <v>10</v>
      </c>
      <c r="D35" s="85">
        <v>46007</v>
      </c>
      <c r="E35" s="83"/>
      <c r="F35" s="83"/>
      <c r="G35" s="83"/>
      <c r="H35" s="83"/>
      <c r="I35" s="83"/>
      <c r="J35" s="80"/>
      <c r="K35" s="15"/>
      <c r="L35" s="15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25">
      <c r="A36" s="15"/>
      <c r="B36" s="77"/>
      <c r="C36" s="84" t="s">
        <v>243</v>
      </c>
      <c r="D36" s="83"/>
      <c r="E36" s="83"/>
      <c r="F36" s="83"/>
      <c r="G36" s="83"/>
      <c r="H36" s="83"/>
      <c r="I36" s="83"/>
      <c r="J36" s="80"/>
      <c r="K36" s="15"/>
      <c r="L36" s="15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3.8" thickBot="1" x14ac:dyDescent="0.3">
      <c r="A37" s="15"/>
      <c r="B37" s="79"/>
      <c r="C37" s="86"/>
      <c r="D37" s="86"/>
      <c r="E37" s="86"/>
      <c r="F37" s="86"/>
      <c r="G37" s="86"/>
      <c r="H37" s="86"/>
      <c r="I37" s="86"/>
      <c r="J37" s="82"/>
      <c r="K37" s="15"/>
      <c r="L37" s="15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s="13" customFormat="1" ht="13.8" thickTop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30" s="13" customForma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30" s="13" customFormat="1" ht="18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30" s="13" customFormat="1" ht="50.2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30" s="13" customFormat="1" x14ac:dyDescent="0.25"/>
    <row r="43" spans="1:30" s="13" customFormat="1" x14ac:dyDescent="0.25"/>
    <row r="44" spans="1:30" s="13" customFormat="1" x14ac:dyDescent="0.25"/>
    <row r="45" spans="1:30" s="13" customFormat="1" x14ac:dyDescent="0.25"/>
    <row r="46" spans="1:30" s="13" customFormat="1" x14ac:dyDescent="0.25"/>
    <row r="47" spans="1:30" s="13" customFormat="1" x14ac:dyDescent="0.25"/>
    <row r="48" spans="1:30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</sheetData>
  <sheetProtection algorithmName="SHA-512" hashValue="OuhBm2KkxMsLursV/B3be4ndCjtLyA2viOl+qYmFIojxsk7KyYrjxhp6i6vuHviSqzBN8hBWnQOunJFQzLLRuQ==" saltValue="SNIjMYIXI1jjew+mAC/1Uw==" spinCount="100000" sheet="1" objects="1" scenarios="1"/>
  <mergeCells count="1">
    <mergeCell ref="G31:H31"/>
  </mergeCells>
  <hyperlinks>
    <hyperlink ref="D31" location="Diagramm!A1" display="grafische Auswertung"/>
    <hyperlink ref="D26" location="'Berechnung (Ö)'!A1" display="Berechnung Betriebsprämie "/>
    <hyperlink ref="D29" location="'Ermittlung ÖR'!A1" display="Ermittlung Prämien aus Öko-Regelungen"/>
  </hyperlinks>
  <pageMargins left="0.78740157499999996" right="0.78740157499999996" top="0.984251969" bottom="0.984251969" header="0.4921259845" footer="0.4921259845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workbookViewId="0">
      <selection activeCell="J34" sqref="J34"/>
    </sheetView>
  </sheetViews>
  <sheetFormatPr baseColWidth="10" defaultColWidth="11.44140625" defaultRowHeight="14.4" x14ac:dyDescent="0.3"/>
  <cols>
    <col min="1" max="1" width="5.44140625" style="5" customWidth="1"/>
    <col min="2" max="2" width="8.33203125" style="5" customWidth="1"/>
    <col min="3" max="3" width="29.44140625" style="5" customWidth="1"/>
    <col min="4" max="4" width="8.88671875" style="5" customWidth="1"/>
    <col min="5" max="6" width="22.6640625" style="5" customWidth="1"/>
    <col min="7" max="7" width="27.33203125" style="5" customWidth="1"/>
    <col min="8" max="8" width="27.88671875" style="5" customWidth="1"/>
    <col min="9" max="10" width="6.6640625" style="5" customWidth="1"/>
    <col min="11" max="11" width="6.44140625" style="5" customWidth="1"/>
    <col min="12" max="12" width="11" style="5" hidden="1" customWidth="1"/>
    <col min="13" max="13" width="0" style="5" hidden="1" customWidth="1"/>
    <col min="14" max="16384" width="11.44140625" style="5"/>
  </cols>
  <sheetData>
    <row r="1" spans="1:12" ht="13.5" customHeight="1" thickBot="1" x14ac:dyDescent="0.3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5.6" thickTop="1" thickBot="1" x14ac:dyDescent="0.35">
      <c r="A2" s="109"/>
      <c r="B2" s="50"/>
      <c r="C2" s="51"/>
      <c r="D2" s="51"/>
      <c r="E2" s="317" t="s">
        <v>166</v>
      </c>
      <c r="F2" s="51"/>
      <c r="G2" s="317" t="s">
        <v>176</v>
      </c>
      <c r="H2" s="317" t="s">
        <v>162</v>
      </c>
      <c r="I2" s="51"/>
      <c r="J2" s="52"/>
      <c r="K2" s="109"/>
    </row>
    <row r="3" spans="1:12" ht="18.600000000000001" thickBot="1" x14ac:dyDescent="0.4">
      <c r="A3" s="109"/>
      <c r="B3" s="53"/>
      <c r="C3" s="54" t="s">
        <v>15</v>
      </c>
      <c r="D3" s="57"/>
      <c r="E3" s="316" t="s">
        <v>180</v>
      </c>
      <c r="F3" s="133"/>
      <c r="G3" s="339" t="s">
        <v>200</v>
      </c>
      <c r="H3" s="289"/>
      <c r="I3" s="4"/>
      <c r="J3" s="56"/>
      <c r="K3" s="110"/>
    </row>
    <row r="4" spans="1:12" ht="18.600000000000001" thickBot="1" x14ac:dyDescent="0.4">
      <c r="A4" s="109"/>
      <c r="B4" s="53"/>
      <c r="C4" s="57"/>
      <c r="D4" s="57"/>
      <c r="E4" s="55"/>
      <c r="F4" s="309"/>
      <c r="G4" s="315" t="s">
        <v>165</v>
      </c>
      <c r="I4" s="133"/>
      <c r="J4" s="60"/>
      <c r="K4" s="111"/>
    </row>
    <row r="5" spans="1:12" ht="18.600000000000001" thickBot="1" x14ac:dyDescent="0.4">
      <c r="A5" s="109"/>
      <c r="B5" s="53"/>
      <c r="C5" s="58" t="s">
        <v>107</v>
      </c>
      <c r="D5" s="58"/>
      <c r="E5" s="248"/>
      <c r="F5" s="133"/>
      <c r="G5" s="133"/>
      <c r="H5" s="133"/>
      <c r="I5" s="133"/>
      <c r="J5" s="60"/>
      <c r="K5" s="110"/>
      <c r="L5" s="256"/>
    </row>
    <row r="6" spans="1:12" ht="18.600000000000001" thickBot="1" x14ac:dyDescent="0.4">
      <c r="A6" s="109"/>
      <c r="B6" s="53"/>
      <c r="C6" s="55"/>
      <c r="D6" s="55"/>
      <c r="E6" s="55"/>
      <c r="F6" s="133"/>
      <c r="G6" s="58" t="s">
        <v>183</v>
      </c>
      <c r="H6" s="164"/>
      <c r="I6" s="133"/>
      <c r="J6" s="60"/>
      <c r="K6" s="110"/>
      <c r="L6" s="256"/>
    </row>
    <row r="7" spans="1:12" ht="16.2" thickBot="1" x14ac:dyDescent="0.35">
      <c r="A7" s="109"/>
      <c r="B7" s="53"/>
      <c r="C7" s="58" t="s">
        <v>3</v>
      </c>
      <c r="D7" s="288" t="s">
        <v>135</v>
      </c>
      <c r="E7" s="55"/>
      <c r="F7" s="133"/>
      <c r="G7" s="349" t="s">
        <v>128</v>
      </c>
      <c r="H7" s="55"/>
      <c r="I7" s="133"/>
      <c r="J7" s="60"/>
      <c r="K7" s="110"/>
      <c r="L7" s="256"/>
    </row>
    <row r="8" spans="1:12" ht="18.600000000000001" thickBot="1" x14ac:dyDescent="0.4">
      <c r="A8" s="109"/>
      <c r="B8" s="53"/>
      <c r="C8" s="61" t="s">
        <v>16</v>
      </c>
      <c r="D8" s="289"/>
      <c r="E8" s="164"/>
      <c r="F8" s="133"/>
      <c r="G8" s="350" t="s">
        <v>184</v>
      </c>
      <c r="H8" s="164"/>
      <c r="I8" s="133"/>
      <c r="J8" s="60"/>
      <c r="K8" s="109"/>
      <c r="L8" s="256"/>
    </row>
    <row r="9" spans="1:12" ht="12.75" customHeight="1" thickBot="1" x14ac:dyDescent="0.4">
      <c r="A9" s="109"/>
      <c r="B9" s="53"/>
      <c r="C9" s="61"/>
      <c r="D9" s="392"/>
      <c r="E9" s="391"/>
      <c r="F9" s="133"/>
      <c r="G9" s="349" t="s">
        <v>213</v>
      </c>
      <c r="H9" s="391"/>
      <c r="I9" s="133"/>
      <c r="J9" s="60"/>
      <c r="K9" s="109"/>
      <c r="L9" s="256"/>
    </row>
    <row r="10" spans="1:12" ht="18.600000000000001" thickBot="1" x14ac:dyDescent="0.4">
      <c r="A10" s="109"/>
      <c r="B10" s="53"/>
      <c r="C10" s="55"/>
      <c r="D10" s="55"/>
      <c r="E10" s="55"/>
      <c r="F10" s="133"/>
      <c r="G10" s="390" t="s">
        <v>214</v>
      </c>
      <c r="H10" s="164"/>
      <c r="I10" s="55"/>
      <c r="J10" s="60"/>
      <c r="K10" s="109"/>
    </row>
    <row r="11" spans="1:12" ht="18" x14ac:dyDescent="0.35">
      <c r="A11" s="109"/>
      <c r="B11" s="53"/>
      <c r="C11" s="62" t="s">
        <v>17</v>
      </c>
      <c r="D11" s="62"/>
      <c r="E11" s="55"/>
      <c r="F11" s="55"/>
      <c r="G11" s="55"/>
      <c r="H11" s="55"/>
      <c r="I11" s="55"/>
      <c r="J11" s="60"/>
      <c r="K11" s="109"/>
    </row>
    <row r="12" spans="1:12" ht="18" x14ac:dyDescent="0.3">
      <c r="A12" s="109"/>
      <c r="B12" s="53"/>
      <c r="C12" s="6"/>
      <c r="D12" s="6"/>
      <c r="E12" s="399"/>
      <c r="F12" s="400"/>
      <c r="G12" s="273">
        <v>2025</v>
      </c>
      <c r="H12" s="274">
        <v>2026</v>
      </c>
      <c r="I12" s="171"/>
      <c r="J12" s="60"/>
      <c r="K12" s="109"/>
    </row>
    <row r="13" spans="1:12" ht="15.6" x14ac:dyDescent="0.3">
      <c r="A13" s="109"/>
      <c r="B13" s="64"/>
      <c r="C13" s="9"/>
      <c r="D13" s="9"/>
      <c r="E13" s="401"/>
      <c r="F13" s="401"/>
      <c r="G13" s="375" t="s">
        <v>204</v>
      </c>
      <c r="H13" s="398" t="s">
        <v>224</v>
      </c>
      <c r="I13" s="61"/>
      <c r="J13" s="60"/>
      <c r="K13" s="109"/>
    </row>
    <row r="14" spans="1:12" ht="17.25" customHeight="1" x14ac:dyDescent="0.3">
      <c r="A14" s="109"/>
      <c r="B14" s="64"/>
      <c r="C14" s="10" t="s">
        <v>181</v>
      </c>
      <c r="D14" s="95" t="s">
        <v>20</v>
      </c>
      <c r="E14" s="402"/>
      <c r="F14" s="402"/>
      <c r="G14" s="383">
        <f>Input!M2</f>
        <v>68.05</v>
      </c>
      <c r="H14" s="145">
        <f>Input!N2</f>
        <v>65.31</v>
      </c>
      <c r="I14" s="61"/>
      <c r="J14" s="60"/>
      <c r="K14" s="109"/>
    </row>
    <row r="15" spans="1:12" ht="15.6" x14ac:dyDescent="0.3">
      <c r="A15" s="109"/>
      <c r="B15" s="64"/>
      <c r="C15" s="139"/>
      <c r="D15" s="137" t="s">
        <v>21</v>
      </c>
      <c r="E15" s="403"/>
      <c r="F15" s="403"/>
      <c r="G15" s="138">
        <f>IF($E$5&gt;=40,40*G14,$E$5*G14)</f>
        <v>0</v>
      </c>
      <c r="H15" s="138">
        <f t="shared" ref="H15" si="0">IF($E$5&gt;=40,40*H14,$E$5*H14)</f>
        <v>0</v>
      </c>
      <c r="I15" s="61"/>
      <c r="J15" s="60"/>
      <c r="K15" s="109"/>
    </row>
    <row r="16" spans="1:12" ht="21" customHeight="1" x14ac:dyDescent="0.3">
      <c r="A16" s="109"/>
      <c r="B16" s="64"/>
      <c r="C16" s="10" t="s">
        <v>182</v>
      </c>
      <c r="D16" s="95" t="s">
        <v>20</v>
      </c>
      <c r="E16" s="404"/>
      <c r="F16" s="404"/>
      <c r="G16" s="384">
        <f>Input!M3</f>
        <v>40.83</v>
      </c>
      <c r="H16" s="148">
        <f>Input!N3</f>
        <v>39.19</v>
      </c>
      <c r="I16" s="61"/>
      <c r="J16" s="60"/>
      <c r="K16" s="109"/>
    </row>
    <row r="17" spans="1:12" ht="15.6" x14ac:dyDescent="0.3">
      <c r="A17" s="109"/>
      <c r="B17" s="64"/>
      <c r="C17" s="139"/>
      <c r="D17" s="137" t="s">
        <v>21</v>
      </c>
      <c r="E17" s="403"/>
      <c r="F17" s="403"/>
      <c r="G17" s="138">
        <f t="shared" ref="G17:H17" si="1">IF($E$5&lt;=40,0,IF($E$5&gt;=60,(20*G16),IF($E$5&lt;60,($E$5-40)*G16)))</f>
        <v>0</v>
      </c>
      <c r="H17" s="138">
        <f t="shared" si="1"/>
        <v>0</v>
      </c>
      <c r="I17" s="61"/>
      <c r="J17" s="60"/>
      <c r="K17" s="109"/>
    </row>
    <row r="18" spans="1:12" ht="21.75" customHeight="1" x14ac:dyDescent="0.3">
      <c r="A18" s="109"/>
      <c r="B18" s="64"/>
      <c r="C18" s="11" t="s">
        <v>33</v>
      </c>
      <c r="D18" s="90" t="s">
        <v>21</v>
      </c>
      <c r="E18" s="405"/>
      <c r="F18" s="405"/>
      <c r="G18" s="101">
        <f t="shared" ref="G18:H18" si="2">SUM(G15,G17)</f>
        <v>0</v>
      </c>
      <c r="H18" s="101">
        <f t="shared" si="2"/>
        <v>0</v>
      </c>
      <c r="I18" s="58"/>
      <c r="J18" s="60"/>
      <c r="K18" s="109"/>
    </row>
    <row r="19" spans="1:12" ht="4.3499999999999996" customHeight="1" x14ac:dyDescent="0.3">
      <c r="A19" s="109"/>
      <c r="B19" s="64"/>
      <c r="C19" s="9"/>
      <c r="D19" s="91"/>
      <c r="E19" s="406"/>
      <c r="F19" s="406"/>
      <c r="G19" s="104"/>
      <c r="H19" s="104"/>
      <c r="I19" s="61"/>
      <c r="J19" s="60"/>
      <c r="K19" s="109"/>
    </row>
    <row r="20" spans="1:12" ht="15.6" x14ac:dyDescent="0.3">
      <c r="A20" s="109"/>
      <c r="B20" s="64"/>
      <c r="C20" s="10" t="s">
        <v>58</v>
      </c>
      <c r="D20" s="95" t="s">
        <v>60</v>
      </c>
      <c r="E20" s="407"/>
      <c r="F20" s="407"/>
      <c r="G20" s="385">
        <f>Input!M6</f>
        <v>89.37</v>
      </c>
      <c r="H20" s="97">
        <f>Input!N6</f>
        <v>73.599999999999994</v>
      </c>
      <c r="I20" s="61"/>
      <c r="J20" s="60"/>
      <c r="K20" s="109"/>
    </row>
    <row r="21" spans="1:12" ht="18.75" customHeight="1" x14ac:dyDescent="0.3">
      <c r="A21" s="109"/>
      <c r="B21" s="64"/>
      <c r="C21" s="98"/>
      <c r="D21" s="137" t="s">
        <v>21</v>
      </c>
      <c r="E21" s="403"/>
      <c r="F21" s="403"/>
      <c r="G21" s="147">
        <f>IF(H6&gt;=3,G20*$H$6,0)</f>
        <v>0</v>
      </c>
      <c r="H21" s="147">
        <f>IF(H6&gt;=3,H20*$H$6,0)</f>
        <v>0</v>
      </c>
      <c r="I21" s="61"/>
      <c r="J21" s="60"/>
      <c r="K21" s="109"/>
    </row>
    <row r="22" spans="1:12" ht="15.6" x14ac:dyDescent="0.3">
      <c r="A22" s="109"/>
      <c r="B22" s="64"/>
      <c r="C22" s="10" t="s">
        <v>59</v>
      </c>
      <c r="D22" s="95" t="s">
        <v>60</v>
      </c>
      <c r="E22" s="404"/>
      <c r="F22" s="404"/>
      <c r="G22" s="385">
        <f>Input!M7</f>
        <v>36.14</v>
      </c>
      <c r="H22" s="97">
        <f>Input!N7</f>
        <v>32.89</v>
      </c>
      <c r="I22" s="61"/>
      <c r="J22" s="60"/>
      <c r="K22" s="109"/>
    </row>
    <row r="23" spans="1:12" ht="18.75" customHeight="1" x14ac:dyDescent="0.3">
      <c r="A23" s="109"/>
      <c r="B23" s="64"/>
      <c r="C23" s="98"/>
      <c r="D23" s="137" t="s">
        <v>21</v>
      </c>
      <c r="E23" s="403"/>
      <c r="F23" s="403"/>
      <c r="G23" s="138">
        <f>IF(H8&gt;=6,G22*H8,0)</f>
        <v>0</v>
      </c>
      <c r="H23" s="138">
        <f>IF(H8&gt;=6,H22*H8,0)</f>
        <v>0</v>
      </c>
      <c r="I23" s="61"/>
      <c r="J23" s="60"/>
      <c r="K23" s="109"/>
    </row>
    <row r="24" spans="1:12" ht="21.75" customHeight="1" x14ac:dyDescent="0.3">
      <c r="A24" s="109"/>
      <c r="B24" s="64"/>
      <c r="C24" s="11" t="s">
        <v>219</v>
      </c>
      <c r="D24" s="163" t="s">
        <v>21</v>
      </c>
      <c r="E24" s="405"/>
      <c r="F24" s="405"/>
      <c r="G24" s="87">
        <f t="shared" ref="G24:H24" si="3">G21+G23</f>
        <v>0</v>
      </c>
      <c r="H24" s="87">
        <f t="shared" si="3"/>
        <v>0</v>
      </c>
      <c r="I24" s="61"/>
      <c r="J24" s="60"/>
      <c r="K24" s="109"/>
    </row>
    <row r="25" spans="1:12" ht="15.6" x14ac:dyDescent="0.3">
      <c r="A25" s="109"/>
      <c r="B25" s="64"/>
      <c r="C25" s="9"/>
      <c r="D25" s="91"/>
      <c r="E25" s="401"/>
      <c r="F25" s="401"/>
      <c r="G25" s="395"/>
      <c r="H25" s="398" t="s">
        <v>224</v>
      </c>
      <c r="I25" s="61"/>
      <c r="J25" s="60"/>
      <c r="K25" s="109"/>
    </row>
    <row r="26" spans="1:12" ht="15.6" x14ac:dyDescent="0.3">
      <c r="A26" s="109"/>
      <c r="B26" s="64"/>
      <c r="C26" s="139"/>
      <c r="D26" s="141" t="s">
        <v>20</v>
      </c>
      <c r="E26" s="404"/>
      <c r="F26" s="404"/>
      <c r="G26" s="386">
        <f>Input!M8</f>
        <v>152.44</v>
      </c>
      <c r="H26" s="361">
        <f>Input!N8</f>
        <v>147.38</v>
      </c>
      <c r="I26" s="61"/>
      <c r="J26" s="60"/>
      <c r="K26" s="109"/>
    </row>
    <row r="27" spans="1:12" ht="21.75" customHeight="1" x14ac:dyDescent="0.3">
      <c r="A27" s="109"/>
      <c r="B27" s="64"/>
      <c r="C27" s="11" t="s">
        <v>220</v>
      </c>
      <c r="D27" s="163" t="s">
        <v>21</v>
      </c>
      <c r="E27" s="405"/>
      <c r="F27" s="405"/>
      <c r="G27" s="87">
        <f t="shared" ref="G27:H27" si="4">G26*$E$5</f>
        <v>0</v>
      </c>
      <c r="H27" s="87">
        <f t="shared" si="4"/>
        <v>0</v>
      </c>
      <c r="I27" s="61"/>
      <c r="J27" s="60"/>
      <c r="K27" s="109"/>
    </row>
    <row r="28" spans="1:12" ht="21.75" customHeight="1" x14ac:dyDescent="0.3">
      <c r="A28" s="109"/>
      <c r="B28" s="64"/>
      <c r="C28" s="162" t="s">
        <v>61</v>
      </c>
      <c r="D28" s="165"/>
      <c r="E28" s="408"/>
      <c r="F28" s="408"/>
      <c r="G28" s="414" t="s">
        <v>239</v>
      </c>
      <c r="H28" s="415" t="s">
        <v>98</v>
      </c>
      <c r="I28" s="61"/>
      <c r="J28" s="60"/>
      <c r="K28" s="109"/>
    </row>
    <row r="29" spans="1:12" ht="21.6" customHeight="1" x14ac:dyDescent="0.3">
      <c r="A29" s="109"/>
      <c r="B29" s="64"/>
      <c r="C29" s="308" t="s">
        <v>103</v>
      </c>
      <c r="D29" s="166" t="s">
        <v>21</v>
      </c>
      <c r="E29" s="405"/>
      <c r="F29" s="405"/>
      <c r="G29" s="389"/>
      <c r="H29" s="307">
        <f>IF(E5="",0,'Ermittlung ÖR'!S41)</f>
        <v>0</v>
      </c>
      <c r="I29" s="61"/>
      <c r="J29" s="60"/>
      <c r="K29" s="109"/>
    </row>
    <row r="30" spans="1:12" ht="4.3499999999999996" customHeight="1" x14ac:dyDescent="0.3">
      <c r="A30" s="109"/>
      <c r="B30" s="64"/>
      <c r="C30" s="9"/>
      <c r="D30" s="91"/>
      <c r="E30" s="406"/>
      <c r="F30" s="406"/>
      <c r="G30" s="104"/>
      <c r="H30" s="104"/>
      <c r="I30" s="61"/>
      <c r="J30" s="60"/>
      <c r="K30" s="109"/>
    </row>
    <row r="31" spans="1:12" ht="9.6" customHeight="1" x14ac:dyDescent="0.3">
      <c r="A31" s="109"/>
      <c r="B31" s="64"/>
      <c r="C31" s="12"/>
      <c r="D31" s="92"/>
      <c r="E31" s="409"/>
      <c r="F31" s="409"/>
      <c r="G31" s="290">
        <f>IF($D$8&gt;G12,0,IF($D$8+5&gt;G12,1,0))</f>
        <v>0</v>
      </c>
      <c r="H31" s="290">
        <f>IF($D$8&gt;H12,0,IF($D$8+5&gt;H12,1,0))</f>
        <v>0</v>
      </c>
      <c r="I31" s="61"/>
      <c r="J31" s="60"/>
      <c r="K31" s="109"/>
      <c r="L31" s="5" t="s">
        <v>173</v>
      </c>
    </row>
    <row r="32" spans="1:12" ht="15.6" x14ac:dyDescent="0.3">
      <c r="A32" s="109"/>
      <c r="B32" s="64"/>
      <c r="C32" s="100" t="s">
        <v>4</v>
      </c>
      <c r="D32" s="95" t="s">
        <v>20</v>
      </c>
      <c r="E32" s="402"/>
      <c r="F32" s="402"/>
      <c r="G32" s="387">
        <f>Input!M11</f>
        <v>120.64</v>
      </c>
      <c r="H32" s="96">
        <f>Input!N11</f>
        <v>134.04</v>
      </c>
      <c r="I32" s="61"/>
      <c r="J32" s="60"/>
      <c r="K32" s="109"/>
    </row>
    <row r="33" spans="1:12" ht="18.75" customHeight="1" x14ac:dyDescent="0.3">
      <c r="A33" s="109"/>
      <c r="B33" s="64"/>
      <c r="C33" s="103" t="s">
        <v>190</v>
      </c>
      <c r="D33" s="137" t="s">
        <v>21</v>
      </c>
      <c r="E33" s="405"/>
      <c r="F33" s="405"/>
      <c r="G33" s="140">
        <f>IF($E$8=0,0,IF($E$8=1,IF($E$5&gt;120,120*G32*G31,$E$5*G32*G31)))</f>
        <v>0</v>
      </c>
      <c r="H33" s="140">
        <f>IF($E$8=0,0,IF($E$8=1,IF($E$5&gt;120,120*H32*H31,$E$5*H32*H31)))</f>
        <v>0</v>
      </c>
      <c r="I33" s="61"/>
      <c r="J33" s="60"/>
      <c r="K33" s="109"/>
    </row>
    <row r="34" spans="1:12" ht="22.5" customHeight="1" x14ac:dyDescent="0.35">
      <c r="A34" s="109"/>
      <c r="B34" s="67"/>
      <c r="C34" s="99" t="s">
        <v>221</v>
      </c>
      <c r="D34" s="93" t="s">
        <v>21</v>
      </c>
      <c r="E34" s="410"/>
      <c r="F34" s="410"/>
      <c r="G34" s="88">
        <f>SUM(G18,G24,G27,G29,G33)</f>
        <v>0</v>
      </c>
      <c r="H34" s="88">
        <f>SUM(H18,H24,H27,H29,H33)</f>
        <v>0</v>
      </c>
      <c r="I34" s="62"/>
      <c r="J34" s="60"/>
      <c r="K34" s="109"/>
    </row>
    <row r="35" spans="1:12" ht="18" x14ac:dyDescent="0.35">
      <c r="A35" s="109"/>
      <c r="B35" s="69"/>
      <c r="C35" s="8" t="s">
        <v>1</v>
      </c>
      <c r="D35" s="94"/>
      <c r="E35" s="410"/>
      <c r="F35" s="410"/>
      <c r="G35" s="89">
        <f t="shared" ref="G35:H35" si="5">IF($E$5=0,0,G34/$E$5)</f>
        <v>0</v>
      </c>
      <c r="H35" s="89">
        <f t="shared" si="5"/>
        <v>0</v>
      </c>
      <c r="I35" s="326"/>
      <c r="J35" s="60"/>
      <c r="K35" s="109"/>
    </row>
    <row r="36" spans="1:12" ht="12" customHeight="1" x14ac:dyDescent="0.3">
      <c r="A36" s="109"/>
      <c r="B36" s="64"/>
      <c r="C36" s="439" t="s">
        <v>177</v>
      </c>
      <c r="D36" s="440"/>
      <c r="E36" s="441"/>
      <c r="F36" s="345" t="str">
        <f>IF($G$3="","",IF($G$3="B","B",IF($H$3&gt;F12,"",IF($H$3+1&gt;=F12,"E","B"))))</f>
        <v>B</v>
      </c>
      <c r="G36" s="345" t="str">
        <f>IF($G$3="","",IF($G$3="B","B",IF($H$3&gt;G12,"",IF($H$3+1&gt;=G12,"E","B"))))</f>
        <v>B</v>
      </c>
      <c r="H36" s="345" t="str">
        <f>IF($G$3="","",IF($G$3="B","B",IF($H$3&gt;H12,"",IF($H$3+1&gt;=H12,"E","B"))))</f>
        <v>B</v>
      </c>
      <c r="I36" s="61"/>
      <c r="J36" s="60"/>
      <c r="K36" s="109"/>
    </row>
    <row r="37" spans="1:12" ht="22.5" customHeight="1" x14ac:dyDescent="0.35">
      <c r="A37" s="109"/>
      <c r="B37" s="67"/>
      <c r="C37" s="342" t="s">
        <v>157</v>
      </c>
      <c r="D37" s="343" t="s">
        <v>21</v>
      </c>
      <c r="E37" s="411"/>
      <c r="F37" s="412"/>
      <c r="G37" s="393">
        <f>IF(G36="B",'Ermittlung ÖR'!$X$51,IF(G36="E",'Ermittlung ÖR'!$Q$51,0))</f>
        <v>0</v>
      </c>
      <c r="H37" s="344">
        <f>IF(H36="B",'Ermittlung ÖR'!$Y$51,IF(H36="E",'Ermittlung ÖR'!$S$51,0))</f>
        <v>0</v>
      </c>
      <c r="I37" s="62"/>
      <c r="J37" s="60"/>
      <c r="K37" s="109"/>
      <c r="L37" s="5" t="s">
        <v>172</v>
      </c>
    </row>
    <row r="38" spans="1:12" ht="18" x14ac:dyDescent="0.35">
      <c r="A38" s="109"/>
      <c r="B38" s="69"/>
      <c r="C38" s="8" t="s">
        <v>167</v>
      </c>
      <c r="D38" s="94"/>
      <c r="E38" s="410"/>
      <c r="F38" s="413"/>
      <c r="G38" s="146">
        <f t="shared" ref="G38:H38" si="6">IF($E$5=0,0,(G34+G37)/$E$5)</f>
        <v>0</v>
      </c>
      <c r="H38" s="146">
        <f t="shared" si="6"/>
        <v>0</v>
      </c>
      <c r="I38" s="347"/>
      <c r="J38" s="60"/>
      <c r="K38" s="109"/>
    </row>
    <row r="39" spans="1:12" s="331" customFormat="1" ht="4.5" customHeight="1" x14ac:dyDescent="0.3">
      <c r="A39" s="109"/>
      <c r="B39" s="53"/>
      <c r="C39" s="352"/>
      <c r="D39" s="353"/>
      <c r="E39" s="354"/>
      <c r="F39" s="354"/>
      <c r="G39" s="351"/>
      <c r="H39" s="351"/>
      <c r="I39" s="355"/>
      <c r="J39" s="60"/>
      <c r="K39" s="109"/>
    </row>
    <row r="40" spans="1:12" x14ac:dyDescent="0.3">
      <c r="A40" s="109"/>
      <c r="B40" s="53"/>
      <c r="C40" s="174" t="s">
        <v>169</v>
      </c>
      <c r="D40" s="55"/>
      <c r="E40" s="136" t="s">
        <v>222</v>
      </c>
      <c r="F40" s="55"/>
      <c r="G40" s="55"/>
      <c r="H40" s="55"/>
      <c r="I40" s="55"/>
      <c r="J40" s="60"/>
      <c r="K40" s="109"/>
    </row>
    <row r="41" spans="1:12" x14ac:dyDescent="0.3">
      <c r="A41" s="109"/>
      <c r="B41" s="53"/>
      <c r="C41" s="174"/>
      <c r="D41" s="55"/>
      <c r="E41" s="174" t="s">
        <v>223</v>
      </c>
      <c r="F41" s="55"/>
      <c r="G41" s="55"/>
      <c r="H41" s="55"/>
      <c r="I41" s="55"/>
      <c r="J41" s="60"/>
      <c r="K41" s="109"/>
    </row>
    <row r="42" spans="1:12" x14ac:dyDescent="0.3">
      <c r="A42" s="109"/>
      <c r="B42" s="53"/>
      <c r="C42" s="359" t="s">
        <v>185</v>
      </c>
      <c r="D42" s="360">
        <f>Start!D35</f>
        <v>46007</v>
      </c>
      <c r="F42" s="55"/>
      <c r="G42" s="55"/>
      <c r="H42" s="133"/>
      <c r="I42" s="133"/>
      <c r="J42" s="60"/>
      <c r="K42" s="109"/>
    </row>
    <row r="43" spans="1:12" ht="6.75" customHeight="1" thickBot="1" x14ac:dyDescent="0.35">
      <c r="A43" s="109"/>
      <c r="B43" s="71"/>
      <c r="C43" s="72"/>
      <c r="D43" s="72"/>
      <c r="E43" s="72"/>
      <c r="F43" s="72"/>
      <c r="G43" s="72"/>
      <c r="H43" s="72"/>
      <c r="I43" s="72"/>
      <c r="J43" s="73"/>
      <c r="K43" s="109"/>
    </row>
    <row r="44" spans="1:12" ht="15" thickTop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2" x14ac:dyDescent="0.3">
      <c r="A45" s="109"/>
      <c r="B45" s="109"/>
      <c r="C45" s="109"/>
      <c r="D45" s="109"/>
      <c r="E45" s="109"/>
      <c r="F45" s="109"/>
      <c r="G45" s="109"/>
      <c r="H45" s="112" t="s">
        <v>12</v>
      </c>
      <c r="I45" s="112"/>
      <c r="J45" s="113" t="s">
        <v>13</v>
      </c>
      <c r="K45" s="109"/>
    </row>
    <row r="46" spans="1:12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1:12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</sheetData>
  <sheetProtection algorithmName="SHA-512" hashValue="i3T4RS1GbiC+3QNPHZIeuSpY743qUXq8TojY3STycS6Wlc2zMGbNf4vCzyxjbUZRBnuj5e8MebhdYg9e/rT8/w==" saltValue="mtWmHbmVCj/LWQwcDjJsuA==" spinCount="100000" sheet="1" objects="1" scenarios="1"/>
  <mergeCells count="1">
    <mergeCell ref="C36:E36"/>
  </mergeCells>
  <hyperlinks>
    <hyperlink ref="J45" location="'Ermittlung ÖR'!A1" display="weiter"/>
    <hyperlink ref="H45" location="Start!A1" display="zurück"/>
    <hyperlink ref="C29" location="'Ermittlung ÖR'!A1" display="Dateneingabe ÖR weiter"/>
  </hyperlinks>
  <pageMargins left="0.25" right="0.25" top="0.75" bottom="0.75" header="0.3" footer="0.3"/>
  <pageSetup paperSize="9" scale="6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64"/>
  <sheetViews>
    <sheetView zoomScaleNormal="100" workbookViewId="0">
      <selection activeCell="AG33" sqref="AG33"/>
    </sheetView>
  </sheetViews>
  <sheetFormatPr baseColWidth="10" defaultRowHeight="14.4" x14ac:dyDescent="0.3"/>
  <cols>
    <col min="1" max="1" width="4" customWidth="1"/>
    <col min="2" max="2" width="3.44140625" customWidth="1"/>
    <col min="3" max="3" width="5.44140625" customWidth="1"/>
    <col min="4" max="4" width="36.33203125" customWidth="1"/>
    <col min="5" max="5" width="32.5546875" customWidth="1"/>
    <col min="6" max="6" width="18.109375" customWidth="1"/>
    <col min="7" max="7" width="6.44140625" customWidth="1"/>
    <col min="8" max="8" width="0.5546875" customWidth="1"/>
    <col min="9" max="9" width="13.109375" customWidth="1"/>
    <col min="10" max="10" width="2" customWidth="1"/>
    <col min="11" max="11" width="11.88671875" customWidth="1"/>
    <col min="12" max="12" width="7.44140625" customWidth="1"/>
    <col min="13" max="14" width="1.44140625" customWidth="1"/>
    <col min="15" max="15" width="12" hidden="1" customWidth="1"/>
    <col min="16" max="16" width="1.44140625" hidden="1" customWidth="1"/>
    <col min="17" max="17" width="2.88671875" customWidth="1"/>
    <col min="18" max="18" width="1.44140625" customWidth="1"/>
    <col min="19" max="19" width="18" customWidth="1"/>
    <col min="20" max="20" width="6.44140625" style="182" customWidth="1"/>
    <col min="21" max="21" width="4.6640625" customWidth="1"/>
    <col min="22" max="24" width="11.44140625" style="109" hidden="1" customWidth="1"/>
    <col min="25" max="25" width="5" hidden="1" customWidth="1"/>
    <col min="26" max="26" width="8.6640625" hidden="1" customWidth="1"/>
    <col min="27" max="27" width="8" hidden="1" customWidth="1"/>
    <col min="28" max="28" width="9" hidden="1" customWidth="1"/>
    <col min="29" max="29" width="9.109375" hidden="1" customWidth="1"/>
    <col min="30" max="30" width="11.109375" customWidth="1"/>
  </cols>
  <sheetData>
    <row r="1" spans="1:30" s="5" customFormat="1" ht="16.350000000000001" customHeight="1" thickBot="1" x14ac:dyDescent="0.3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81"/>
      <c r="U1" s="109"/>
      <c r="V1" s="109"/>
      <c r="W1" s="109"/>
      <c r="X1" s="109"/>
      <c r="Y1" s="109"/>
      <c r="Z1" s="109"/>
      <c r="AA1" s="109"/>
      <c r="AB1" s="109"/>
      <c r="AC1" s="109"/>
      <c r="AD1" s="109"/>
    </row>
    <row r="2" spans="1:30" s="5" customFormat="1" ht="15" thickTop="1" x14ac:dyDescent="0.3">
      <c r="A2" s="109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178"/>
      <c r="U2" s="52"/>
      <c r="V2" s="109"/>
      <c r="W2" s="258"/>
      <c r="X2" s="109"/>
      <c r="Y2" s="109"/>
      <c r="Z2" s="109"/>
      <c r="AA2" s="109"/>
      <c r="AB2" s="109"/>
      <c r="AC2" s="109"/>
      <c r="AD2" s="109"/>
    </row>
    <row r="3" spans="1:30" s="5" customFormat="1" ht="18" x14ac:dyDescent="0.35">
      <c r="A3" s="109"/>
      <c r="B3" s="53"/>
      <c r="C3" s="57" t="s">
        <v>108</v>
      </c>
      <c r="D3" s="133"/>
      <c r="E3" s="57"/>
      <c r="F3" s="57"/>
      <c r="G3" s="55"/>
      <c r="H3" s="55"/>
      <c r="I3" s="200" t="s">
        <v>129</v>
      </c>
      <c r="J3" s="221"/>
      <c r="K3" s="55"/>
      <c r="L3" s="55"/>
      <c r="M3" s="55"/>
      <c r="N3" s="55"/>
      <c r="O3" s="55"/>
      <c r="P3" s="55"/>
      <c r="Q3" s="55"/>
      <c r="R3" s="55"/>
      <c r="S3" s="55"/>
      <c r="T3" s="179"/>
      <c r="U3" s="56"/>
      <c r="V3" s="110"/>
      <c r="W3" s="109"/>
      <c r="X3" s="109"/>
      <c r="Y3" s="109"/>
      <c r="Z3" s="109"/>
      <c r="AA3" s="109"/>
      <c r="AB3" s="109"/>
      <c r="AC3" s="109"/>
      <c r="AD3" s="109"/>
    </row>
    <row r="4" spans="1:30" s="5" customFormat="1" ht="9" customHeight="1" x14ac:dyDescent="0.35">
      <c r="A4" s="109"/>
      <c r="B4" s="53"/>
      <c r="C4" s="57"/>
      <c r="D4" s="133"/>
      <c r="E4" s="57"/>
      <c r="F4" s="57"/>
      <c r="G4" s="55"/>
      <c r="H4" s="55"/>
      <c r="I4" s="221"/>
      <c r="J4" s="221"/>
      <c r="K4" s="55"/>
      <c r="L4" s="55"/>
      <c r="M4" s="55"/>
      <c r="N4" s="55"/>
      <c r="O4" s="55"/>
      <c r="P4" s="55"/>
      <c r="Q4" s="55"/>
      <c r="R4" s="55"/>
      <c r="S4" s="55"/>
      <c r="T4" s="179"/>
      <c r="U4" s="56"/>
      <c r="V4" s="110"/>
      <c r="W4" s="109"/>
      <c r="X4" s="109"/>
      <c r="Y4" s="109"/>
      <c r="Z4" s="109"/>
      <c r="AA4" s="109"/>
      <c r="AB4" s="109"/>
      <c r="AC4" s="109"/>
      <c r="AD4" s="109"/>
    </row>
    <row r="5" spans="1:30" s="240" customFormat="1" ht="16.649999999999999" customHeight="1" x14ac:dyDescent="0.3">
      <c r="A5" s="230"/>
      <c r="B5" s="231"/>
      <c r="C5" s="242" t="s">
        <v>124</v>
      </c>
      <c r="D5" s="232"/>
      <c r="E5" s="232"/>
      <c r="F5" s="233"/>
      <c r="G5" s="234"/>
      <c r="H5" s="234"/>
      <c r="I5" s="297">
        <f>'Berechnung (Ö)'!E5</f>
        <v>0</v>
      </c>
      <c r="J5" s="235"/>
      <c r="K5" s="236" t="s">
        <v>19</v>
      </c>
      <c r="L5" s="234"/>
      <c r="M5" s="175"/>
      <c r="N5" s="175"/>
      <c r="O5" s="175"/>
      <c r="P5" s="175"/>
      <c r="Q5" s="175"/>
      <c r="R5" s="175"/>
      <c r="S5" s="175"/>
      <c r="T5" s="237"/>
      <c r="U5" s="238"/>
      <c r="V5" s="239"/>
      <c r="W5" s="230"/>
      <c r="X5" s="230"/>
      <c r="Y5" s="230"/>
      <c r="Z5" s="230"/>
      <c r="AA5" s="230"/>
      <c r="AB5" s="230"/>
      <c r="AC5" s="252"/>
      <c r="AD5" s="230"/>
    </row>
    <row r="6" spans="1:30" s="5" customFormat="1" ht="4.6500000000000004" customHeight="1" x14ac:dyDescent="0.35">
      <c r="A6" s="109"/>
      <c r="B6" s="53"/>
      <c r="C6" s="55"/>
      <c r="D6" s="57"/>
      <c r="E6" s="57"/>
      <c r="F6" s="222"/>
      <c r="G6" s="133"/>
      <c r="H6" s="133"/>
      <c r="I6" s="241"/>
      <c r="J6" s="224"/>
      <c r="K6" s="195"/>
      <c r="L6" s="133"/>
      <c r="M6" s="55"/>
      <c r="N6" s="55"/>
      <c r="O6" s="55"/>
      <c r="P6" s="55"/>
      <c r="Q6" s="55"/>
      <c r="R6" s="55"/>
      <c r="S6" s="55"/>
      <c r="T6" s="171"/>
      <c r="U6" s="60"/>
      <c r="V6" s="111"/>
      <c r="W6" s="109"/>
      <c r="X6" s="109"/>
      <c r="Y6" s="109"/>
      <c r="Z6" s="109"/>
      <c r="AA6" s="109"/>
      <c r="AB6" s="109"/>
      <c r="AC6" s="109"/>
      <c r="AD6" s="109"/>
    </row>
    <row r="7" spans="1:30" s="5" customFormat="1" ht="15.6" x14ac:dyDescent="0.3">
      <c r="A7" s="109"/>
      <c r="B7" s="53"/>
      <c r="C7" s="55" t="s">
        <v>112</v>
      </c>
      <c r="D7" s="58" t="s">
        <v>62</v>
      </c>
      <c r="E7" s="58"/>
      <c r="F7" s="7"/>
      <c r="G7" s="133"/>
      <c r="H7" s="133"/>
      <c r="I7" s="295"/>
      <c r="J7" s="225"/>
      <c r="K7" s="275" t="s">
        <v>69</v>
      </c>
      <c r="L7" s="133"/>
      <c r="M7" s="55"/>
      <c r="N7" s="55"/>
      <c r="O7" s="55"/>
      <c r="P7" s="55"/>
      <c r="Q7" s="55"/>
      <c r="R7" s="55"/>
      <c r="S7" s="55"/>
      <c r="T7" s="171"/>
      <c r="U7" s="60"/>
      <c r="V7" s="109"/>
      <c r="W7" s="109"/>
      <c r="X7" s="109"/>
      <c r="Y7" s="109"/>
      <c r="Z7" s="109"/>
      <c r="AA7" s="109"/>
      <c r="AB7" s="109"/>
      <c r="AC7" s="109"/>
      <c r="AD7" s="109"/>
    </row>
    <row r="8" spans="1:30" s="5" customFormat="1" ht="8.1" customHeight="1" x14ac:dyDescent="0.3">
      <c r="A8" s="109"/>
      <c r="B8" s="53"/>
      <c r="C8" s="55"/>
      <c r="D8" s="55"/>
      <c r="E8" s="55"/>
      <c r="F8" s="7"/>
      <c r="G8" s="55"/>
      <c r="H8" s="55"/>
      <c r="I8" s="249">
        <v>59</v>
      </c>
      <c r="J8" s="55"/>
      <c r="K8" s="276"/>
      <c r="L8" s="55"/>
      <c r="M8" s="55"/>
      <c r="N8" s="55"/>
      <c r="O8" s="55"/>
      <c r="P8" s="55"/>
      <c r="Q8" s="55"/>
      <c r="R8" s="55"/>
      <c r="S8" s="55"/>
      <c r="T8" s="171"/>
      <c r="U8" s="60"/>
      <c r="V8" s="109"/>
      <c r="W8" s="109"/>
      <c r="X8" s="109"/>
      <c r="Y8" s="109"/>
      <c r="Z8" s="109"/>
      <c r="AA8" s="109"/>
      <c r="AB8" s="109"/>
      <c r="AC8" s="109"/>
      <c r="AD8" s="109"/>
    </row>
    <row r="9" spans="1:30" s="5" customFormat="1" ht="15.6" x14ac:dyDescent="0.3">
      <c r="A9" s="109"/>
      <c r="B9" s="53"/>
      <c r="C9" s="55"/>
      <c r="D9" s="58" t="s">
        <v>178</v>
      </c>
      <c r="E9" s="61"/>
      <c r="G9" s="55"/>
      <c r="H9" s="55"/>
      <c r="I9" s="295"/>
      <c r="J9" s="225"/>
      <c r="K9" s="275" t="s">
        <v>179</v>
      </c>
      <c r="L9" s="55"/>
      <c r="M9" s="55"/>
      <c r="N9" s="55"/>
      <c r="O9" s="55"/>
      <c r="P9" s="55"/>
      <c r="Q9" s="55"/>
      <c r="R9" s="55"/>
      <c r="S9" s="55"/>
      <c r="T9" s="171"/>
      <c r="U9" s="60"/>
      <c r="V9" s="109"/>
      <c r="W9" s="109"/>
      <c r="X9" s="109"/>
      <c r="Y9" s="109"/>
      <c r="Z9" s="109"/>
      <c r="AA9" s="109"/>
      <c r="AB9" s="109"/>
      <c r="AC9" s="109"/>
      <c r="AD9" s="109"/>
    </row>
    <row r="10" spans="1:30" s="5" customFormat="1" ht="8.1" customHeight="1" x14ac:dyDescent="0.3">
      <c r="A10" s="109"/>
      <c r="B10" s="53"/>
      <c r="C10" s="55"/>
      <c r="D10" s="55"/>
      <c r="E10" s="55"/>
      <c r="F10" s="7"/>
      <c r="G10" s="55"/>
      <c r="H10" s="55"/>
      <c r="I10" s="249"/>
      <c r="J10" s="55"/>
      <c r="K10" s="276"/>
      <c r="L10" s="55"/>
      <c r="M10" s="55"/>
      <c r="N10" s="55"/>
      <c r="O10" s="55"/>
      <c r="P10" s="55"/>
      <c r="Q10" s="55"/>
      <c r="R10" s="55"/>
      <c r="S10" s="55"/>
      <c r="T10" s="171"/>
      <c r="U10" s="60"/>
      <c r="V10" s="109"/>
      <c r="W10" s="109"/>
      <c r="X10" s="109"/>
      <c r="Y10" s="109"/>
      <c r="Z10" s="109"/>
      <c r="AA10" s="109"/>
      <c r="AB10" s="109"/>
      <c r="AC10" s="109"/>
      <c r="AD10" s="109"/>
    </row>
    <row r="11" spans="1:30" s="5" customFormat="1" ht="15.6" x14ac:dyDescent="0.3">
      <c r="A11" s="109"/>
      <c r="B11" s="53"/>
      <c r="C11" s="55" t="s">
        <v>112</v>
      </c>
      <c r="D11" s="58" t="s">
        <v>63</v>
      </c>
      <c r="E11" s="61"/>
      <c r="F11" s="7"/>
      <c r="G11" s="55"/>
      <c r="H11" s="55"/>
      <c r="I11" s="295"/>
      <c r="J11" s="225"/>
      <c r="K11" s="275" t="s">
        <v>70</v>
      </c>
      <c r="L11" s="55"/>
      <c r="M11" s="55"/>
      <c r="N11" s="55"/>
      <c r="O11" s="55"/>
      <c r="P11" s="55"/>
      <c r="Q11" s="55"/>
      <c r="R11" s="55"/>
      <c r="S11" s="55"/>
      <c r="T11" s="171"/>
      <c r="U11" s="60"/>
      <c r="V11" s="109"/>
      <c r="W11" s="109"/>
      <c r="X11" s="109"/>
      <c r="Y11" s="109"/>
      <c r="Z11" s="109"/>
      <c r="AA11" s="109"/>
      <c r="AB11" s="109"/>
      <c r="AC11" s="109"/>
      <c r="AD11" s="109"/>
    </row>
    <row r="12" spans="1:30" s="5" customFormat="1" ht="8.1" customHeight="1" x14ac:dyDescent="0.3">
      <c r="A12" s="109"/>
      <c r="B12" s="53"/>
      <c r="C12" s="55"/>
      <c r="D12" s="133"/>
      <c r="F12" s="7"/>
      <c r="G12" s="55"/>
      <c r="J12" s="133"/>
      <c r="K12" s="276"/>
      <c r="M12" s="55"/>
      <c r="N12" s="55"/>
      <c r="O12" s="55"/>
      <c r="P12" s="55"/>
      <c r="Q12" s="55"/>
      <c r="R12" s="55"/>
      <c r="S12" s="55"/>
      <c r="T12" s="171"/>
      <c r="U12" s="60"/>
      <c r="V12" s="109"/>
      <c r="W12" s="109"/>
      <c r="X12" s="109"/>
      <c r="Y12" s="109"/>
      <c r="Z12" s="109"/>
      <c r="AA12" s="109"/>
      <c r="AB12" s="109"/>
      <c r="AC12" s="109"/>
      <c r="AD12" s="109"/>
    </row>
    <row r="13" spans="1:30" s="5" customFormat="1" ht="15.6" x14ac:dyDescent="0.3">
      <c r="A13" s="109"/>
      <c r="B13" s="53"/>
      <c r="C13" s="55" t="s">
        <v>112</v>
      </c>
      <c r="D13" s="58" t="s">
        <v>64</v>
      </c>
      <c r="E13" s="61"/>
      <c r="G13" s="55"/>
      <c r="H13" s="55"/>
      <c r="I13" s="295"/>
      <c r="J13" s="225"/>
      <c r="K13" s="275" t="s">
        <v>71</v>
      </c>
      <c r="L13" s="55"/>
      <c r="M13" s="55"/>
      <c r="N13" s="55"/>
      <c r="O13" s="55"/>
      <c r="P13" s="55"/>
      <c r="Q13" s="55"/>
      <c r="R13" s="55"/>
      <c r="S13" s="55"/>
      <c r="T13" s="171"/>
      <c r="U13" s="60"/>
      <c r="V13" s="109"/>
      <c r="W13" s="109"/>
      <c r="X13" s="109"/>
      <c r="Y13" s="109"/>
      <c r="Z13" s="109"/>
      <c r="AA13" s="109"/>
      <c r="AB13" s="109"/>
      <c r="AC13" s="109"/>
      <c r="AD13" s="109"/>
    </row>
    <row r="14" spans="1:30" s="5" customFormat="1" ht="7.65" customHeight="1" x14ac:dyDescent="0.3">
      <c r="A14" s="109"/>
      <c r="B14" s="53"/>
      <c r="C14" s="55"/>
      <c r="D14" s="55"/>
      <c r="E14" s="55"/>
      <c r="F14" s="7"/>
      <c r="G14" s="55"/>
      <c r="H14" s="55"/>
      <c r="I14" s="55"/>
      <c r="J14" s="55"/>
      <c r="K14" s="276"/>
      <c r="L14" s="55"/>
      <c r="M14" s="55"/>
      <c r="N14" s="55"/>
      <c r="O14" s="55"/>
      <c r="P14" s="55"/>
      <c r="Q14" s="55"/>
      <c r="R14" s="55"/>
      <c r="S14" s="55"/>
      <c r="T14" s="171"/>
      <c r="U14" s="60"/>
      <c r="V14" s="109"/>
      <c r="W14" s="109"/>
      <c r="X14" s="109"/>
      <c r="Y14" s="109"/>
      <c r="Z14" s="109"/>
      <c r="AA14" s="109"/>
      <c r="AB14" s="109"/>
      <c r="AC14" s="109"/>
      <c r="AD14" s="109"/>
    </row>
    <row r="15" spans="1:30" s="5" customFormat="1" ht="15.6" x14ac:dyDescent="0.3">
      <c r="A15" s="109"/>
      <c r="B15" s="53"/>
      <c r="C15" s="55" t="s">
        <v>114</v>
      </c>
      <c r="D15" s="58" t="s">
        <v>113</v>
      </c>
      <c r="E15" s="55"/>
      <c r="F15" s="193" t="s">
        <v>115</v>
      </c>
      <c r="G15" s="267">
        <f>IF(I15="",0,I15/I5%)</f>
        <v>0</v>
      </c>
      <c r="H15" s="255"/>
      <c r="I15" s="296"/>
      <c r="J15" s="225"/>
      <c r="K15" s="275" t="s">
        <v>19</v>
      </c>
      <c r="L15" s="254"/>
      <c r="M15" s="55"/>
      <c r="N15" s="55"/>
      <c r="O15" s="55"/>
      <c r="P15" s="55"/>
      <c r="Q15" s="55"/>
      <c r="R15" s="55"/>
      <c r="S15" s="55"/>
      <c r="T15" s="171"/>
      <c r="U15" s="60"/>
      <c r="V15" s="109"/>
      <c r="W15" s="109"/>
      <c r="X15" s="109"/>
      <c r="Y15" s="109"/>
      <c r="Z15" s="109"/>
      <c r="AA15" s="109"/>
      <c r="AB15" s="109"/>
      <c r="AC15" s="109"/>
      <c r="AD15" s="109"/>
    </row>
    <row r="16" spans="1:30" s="5" customFormat="1" x14ac:dyDescent="0.3">
      <c r="A16" s="109"/>
      <c r="B16" s="53"/>
      <c r="C16" s="55"/>
      <c r="D16" s="55"/>
      <c r="E16" s="55"/>
      <c r="G16" s="220" t="s">
        <v>109</v>
      </c>
      <c r="H16" s="220"/>
      <c r="I16" s="298">
        <f>IF(K16=I5,0,IF(K16&gt;I5,K16-I5,K16-I5))</f>
        <v>0</v>
      </c>
      <c r="J16" s="219"/>
      <c r="K16" s="277">
        <f>I7+I11+I13</f>
        <v>0</v>
      </c>
      <c r="L16" s="220"/>
      <c r="M16" s="55"/>
      <c r="N16" s="55"/>
      <c r="O16" s="55"/>
      <c r="P16" s="55"/>
      <c r="Q16" s="55"/>
      <c r="R16" s="55"/>
      <c r="S16" s="55"/>
      <c r="T16" s="171"/>
      <c r="U16" s="60"/>
      <c r="V16" s="109"/>
      <c r="W16" s="109"/>
      <c r="X16" s="109"/>
      <c r="Y16" s="109"/>
      <c r="Z16" s="109"/>
      <c r="AA16" s="109"/>
      <c r="AB16" s="109"/>
      <c r="AC16" s="109"/>
      <c r="AD16" s="109"/>
    </row>
    <row r="17" spans="1:30" s="5" customFormat="1" ht="18" x14ac:dyDescent="0.35">
      <c r="A17" s="109"/>
      <c r="B17" s="53"/>
      <c r="C17" s="168" t="s">
        <v>100</v>
      </c>
      <c r="D17" s="169"/>
      <c r="E17" s="170"/>
      <c r="F17" s="55"/>
      <c r="G17" s="55"/>
      <c r="H17" s="55"/>
      <c r="I17" s="55"/>
      <c r="J17" s="55"/>
      <c r="K17" s="276"/>
      <c r="M17" s="55"/>
      <c r="N17" s="55"/>
      <c r="P17" s="55"/>
      <c r="Q17" s="331"/>
      <c r="R17" s="55"/>
      <c r="T17" s="171"/>
      <c r="U17" s="60"/>
      <c r="V17" s="109"/>
      <c r="W17" s="109"/>
      <c r="X17" s="109"/>
      <c r="Y17" s="109"/>
      <c r="Z17" s="109"/>
      <c r="AA17" s="109"/>
      <c r="AB17" s="109"/>
      <c r="AC17" s="109"/>
      <c r="AD17" s="109"/>
    </row>
    <row r="18" spans="1:30" s="203" customFormat="1" ht="21" customHeight="1" x14ac:dyDescent="0.3">
      <c r="A18" s="198"/>
      <c r="B18" s="199"/>
      <c r="C18" s="443" t="s">
        <v>96</v>
      </c>
      <c r="D18" s="443"/>
      <c r="E18" s="204" t="s">
        <v>101</v>
      </c>
      <c r="F18" s="442" t="s">
        <v>116</v>
      </c>
      <c r="G18" s="442"/>
      <c r="H18" s="251"/>
      <c r="I18" s="55"/>
      <c r="J18" s="55"/>
      <c r="K18" s="278"/>
      <c r="L18" s="270" t="s">
        <v>240</v>
      </c>
      <c r="M18" s="201"/>
      <c r="O18" s="228"/>
      <c r="P18" s="228"/>
      <c r="Q18" s="55"/>
      <c r="R18" s="228"/>
      <c r="S18" s="396" t="s">
        <v>191</v>
      </c>
      <c r="T18" s="228"/>
      <c r="U18" s="202"/>
      <c r="V18" s="173" t="s">
        <v>76</v>
      </c>
      <c r="W18" s="198"/>
      <c r="X18" s="198"/>
      <c r="Y18" s="198"/>
      <c r="Z18" s="198"/>
      <c r="AA18" s="198"/>
      <c r="AB18" s="198"/>
      <c r="AC18" s="198"/>
      <c r="AD18" s="198"/>
    </row>
    <row r="19" spans="1:30" s="5" customFormat="1" ht="15" customHeight="1" x14ac:dyDescent="0.3">
      <c r="A19" s="109"/>
      <c r="B19" s="53"/>
      <c r="C19" s="167" t="s">
        <v>65</v>
      </c>
      <c r="D19" s="133"/>
      <c r="E19" s="55"/>
      <c r="F19" s="55"/>
      <c r="G19" s="55"/>
      <c r="H19" s="55"/>
      <c r="I19" s="55"/>
      <c r="J19" s="55"/>
      <c r="K19" s="276"/>
      <c r="L19" s="262" t="s">
        <v>126</v>
      </c>
      <c r="M19" s="55"/>
      <c r="N19" s="55"/>
      <c r="O19" s="194"/>
      <c r="P19" s="55"/>
      <c r="Q19" s="55"/>
      <c r="R19" s="55"/>
      <c r="S19" s="194">
        <v>2026</v>
      </c>
      <c r="T19" s="171"/>
      <c r="U19" s="60"/>
      <c r="V19" s="263">
        <v>1</v>
      </c>
      <c r="W19" s="264">
        <v>2</v>
      </c>
      <c r="X19" s="264" t="s">
        <v>211</v>
      </c>
      <c r="Y19" s="109"/>
      <c r="Z19" s="444" t="s">
        <v>75</v>
      </c>
      <c r="AA19" s="444"/>
      <c r="AB19" s="444"/>
      <c r="AC19" s="109"/>
      <c r="AD19" s="109"/>
    </row>
    <row r="20" spans="1:30" s="5" customFormat="1" ht="24" customHeight="1" x14ac:dyDescent="0.35">
      <c r="A20" s="109"/>
      <c r="B20" s="53"/>
      <c r="C20" s="171" t="s">
        <v>72</v>
      </c>
      <c r="D20" s="223" t="s">
        <v>226</v>
      </c>
      <c r="E20" s="205" t="s">
        <v>225</v>
      </c>
      <c r="F20" s="193" t="s">
        <v>104</v>
      </c>
      <c r="G20" s="247">
        <f>IF(I20&lt;=8,I7*I20%,0)</f>
        <v>0</v>
      </c>
      <c r="H20" s="253"/>
      <c r="I20" s="172"/>
      <c r="J20" s="226"/>
      <c r="K20" s="279" t="s">
        <v>110</v>
      </c>
      <c r="L20" s="259" t="str">
        <f>"gestaffelt 1300 ... 300"</f>
        <v>gestaffelt 1300 ... 300</v>
      </c>
      <c r="M20" s="299"/>
      <c r="N20" s="55"/>
      <c r="O20" s="245"/>
      <c r="P20" s="55"/>
      <c r="Q20" s="55"/>
      <c r="R20" s="55"/>
      <c r="S20" s="245">
        <f>IF(I7&gt;=0,Z20*Input!N20+'Ermittlung ÖR'!AA20*Input!N21+'Ermittlung ÖR'!AB20*Input!N22,0)</f>
        <v>0</v>
      </c>
      <c r="T20" s="382" t="s">
        <v>93</v>
      </c>
      <c r="U20" s="60"/>
      <c r="V20" s="215">
        <f>IF(I20&lt;=0,0,(IF(I20&gt;=1,1,I20-1)))</f>
        <v>0</v>
      </c>
      <c r="W20" s="215">
        <f>IF(I20&lt;=1,0,(IF(I20&gt;2,1,I20-1)))</f>
        <v>0</v>
      </c>
      <c r="X20" s="216">
        <f>IF(I20&lt;=0,0,(IF(I20&gt;=8,6,(IF(I20&lt;=8,I20-V20-W20)))))</f>
        <v>0</v>
      </c>
      <c r="Y20" s="109"/>
      <c r="Z20" s="109">
        <f>$I$7*V20%</f>
        <v>0</v>
      </c>
      <c r="AA20" s="373">
        <f>$I$7*W20%</f>
        <v>0</v>
      </c>
      <c r="AB20" s="109">
        <f>$I$7*X20%</f>
        <v>0</v>
      </c>
      <c r="AC20" s="109">
        <f>SUM(Z20:AB20)</f>
        <v>0</v>
      </c>
      <c r="AD20" s="109"/>
    </row>
    <row r="21" spans="1:30" s="5" customFormat="1" ht="12" customHeight="1" x14ac:dyDescent="0.3">
      <c r="A21" s="109"/>
      <c r="B21" s="53"/>
      <c r="C21" s="55"/>
      <c r="D21" s="447" t="s">
        <v>201</v>
      </c>
      <c r="E21" s="447"/>
      <c r="G21" s="55"/>
      <c r="H21" s="55"/>
      <c r="I21" s="250"/>
      <c r="J21" s="133"/>
      <c r="K21" s="279"/>
      <c r="L21" s="196"/>
      <c r="M21" s="55"/>
      <c r="N21" s="55"/>
      <c r="O21" s="197"/>
      <c r="P21" s="55"/>
      <c r="Q21" s="55"/>
      <c r="R21" s="55"/>
      <c r="S21" s="197"/>
      <c r="T21" s="382"/>
      <c r="U21" s="60"/>
      <c r="V21" s="374"/>
      <c r="W21" s="374"/>
      <c r="X21" s="374"/>
      <c r="Y21" s="374"/>
      <c r="Z21" s="109"/>
      <c r="AA21" s="109"/>
      <c r="AB21" s="109"/>
      <c r="AC21" s="109"/>
      <c r="AD21" s="109"/>
    </row>
    <row r="22" spans="1:30" s="5" customFormat="1" ht="24" customHeight="1" x14ac:dyDescent="0.35">
      <c r="A22" s="109"/>
      <c r="B22" s="53"/>
      <c r="C22" s="171" t="s">
        <v>74</v>
      </c>
      <c r="D22" s="223" t="s">
        <v>79</v>
      </c>
      <c r="E22" s="205" t="s">
        <v>118</v>
      </c>
      <c r="F22" s="193" t="s">
        <v>86</v>
      </c>
      <c r="G22" s="247">
        <f>ROUND(G20,1)</f>
        <v>0</v>
      </c>
      <c r="H22" s="253"/>
      <c r="I22" s="172"/>
      <c r="J22" s="226"/>
      <c r="K22" s="279" t="s">
        <v>84</v>
      </c>
      <c r="L22" s="259">
        <f>Input!M24</f>
        <v>200</v>
      </c>
      <c r="M22" s="299" t="s">
        <v>174</v>
      </c>
      <c r="N22" s="55"/>
      <c r="O22" s="245"/>
      <c r="P22" s="55"/>
      <c r="Q22" s="55"/>
      <c r="R22" s="55"/>
      <c r="S22" s="245">
        <f>$I$22*Input!N24</f>
        <v>0</v>
      </c>
      <c r="T22" s="382" t="s">
        <v>93</v>
      </c>
      <c r="U22" s="60"/>
      <c r="V22" s="215"/>
      <c r="W22" s="215"/>
      <c r="X22" s="216"/>
      <c r="Y22" s="109"/>
      <c r="Z22" s="109"/>
      <c r="AA22" s="109"/>
      <c r="AB22" s="109"/>
      <c r="AC22" s="109"/>
      <c r="AD22" s="109"/>
    </row>
    <row r="23" spans="1:30" s="5" customFormat="1" ht="10.5" customHeight="1" x14ac:dyDescent="0.3">
      <c r="A23" s="109"/>
      <c r="B23" s="53"/>
      <c r="C23" s="55"/>
      <c r="D23" s="447" t="s">
        <v>202</v>
      </c>
      <c r="E23" s="447"/>
      <c r="G23" s="55"/>
      <c r="H23" s="55"/>
      <c r="J23" s="133"/>
      <c r="K23" s="279"/>
      <c r="L23" s="257"/>
      <c r="M23" s="55"/>
      <c r="N23" s="55"/>
      <c r="O23" s="197"/>
      <c r="P23" s="55"/>
      <c r="Q23" s="55"/>
      <c r="R23" s="55"/>
      <c r="S23" s="197"/>
      <c r="T23" s="382"/>
      <c r="U23" s="60"/>
      <c r="V23" s="109"/>
      <c r="W23" s="109"/>
      <c r="X23" s="109"/>
      <c r="Y23" s="109"/>
      <c r="Z23" s="109"/>
      <c r="AA23" s="109"/>
      <c r="AB23" s="109"/>
      <c r="AC23" s="109"/>
      <c r="AD23" s="109"/>
    </row>
    <row r="24" spans="1:30" s="5" customFormat="1" ht="24" customHeight="1" x14ac:dyDescent="0.3">
      <c r="A24" s="109"/>
      <c r="B24" s="53"/>
      <c r="C24" s="171" t="s">
        <v>77</v>
      </c>
      <c r="D24" s="167" t="s">
        <v>78</v>
      </c>
      <c r="E24" s="284" t="s">
        <v>139</v>
      </c>
      <c r="F24" s="176" t="s">
        <v>138</v>
      </c>
      <c r="G24" s="247">
        <f>IF(I13="",0,I13)</f>
        <v>0</v>
      </c>
      <c r="H24" s="175"/>
      <c r="I24" s="172"/>
      <c r="J24" s="226"/>
      <c r="K24" s="279" t="s">
        <v>83</v>
      </c>
      <c r="L24" s="260">
        <f>Input!M25</f>
        <v>200</v>
      </c>
      <c r="M24" s="55"/>
      <c r="N24" s="55"/>
      <c r="O24" s="245"/>
      <c r="P24" s="55"/>
      <c r="Q24" s="55"/>
      <c r="R24" s="55"/>
      <c r="S24" s="245">
        <f>$I$24*Input!N25</f>
        <v>0</v>
      </c>
      <c r="T24" s="382" t="s">
        <v>93</v>
      </c>
      <c r="U24" s="60"/>
      <c r="V24" s="109"/>
      <c r="W24" s="109"/>
      <c r="X24" s="109"/>
      <c r="Y24" s="109"/>
      <c r="Z24" s="444" t="s">
        <v>131</v>
      </c>
      <c r="AA24" s="444"/>
      <c r="AB24" s="444"/>
      <c r="AC24" s="109"/>
      <c r="AD24" s="109"/>
    </row>
    <row r="25" spans="1:30" s="5" customFormat="1" ht="9" customHeight="1" x14ac:dyDescent="0.3">
      <c r="A25" s="109"/>
      <c r="B25" s="53"/>
      <c r="C25" s="55"/>
      <c r="D25" s="58"/>
      <c r="E25" s="174"/>
      <c r="G25" s="55"/>
      <c r="H25" s="55"/>
      <c r="J25" s="133"/>
      <c r="K25" s="279"/>
      <c r="L25" s="257"/>
      <c r="M25" s="55"/>
      <c r="N25" s="55"/>
      <c r="O25" s="197"/>
      <c r="P25" s="55"/>
      <c r="Q25" s="55"/>
      <c r="R25" s="55"/>
      <c r="S25" s="197"/>
      <c r="T25" s="382"/>
      <c r="U25" s="60"/>
      <c r="V25" s="263">
        <v>1</v>
      </c>
      <c r="W25" s="264" t="s">
        <v>73</v>
      </c>
      <c r="X25" s="264" t="s">
        <v>123</v>
      </c>
      <c r="Y25" s="229"/>
      <c r="Z25" s="229">
        <v>1</v>
      </c>
      <c r="AA25" s="229" t="s">
        <v>73</v>
      </c>
      <c r="AB25" s="229" t="s">
        <v>85</v>
      </c>
      <c r="AC25" s="109"/>
      <c r="AD25" s="109"/>
    </row>
    <row r="26" spans="1:30" s="5" customFormat="1" ht="24" customHeight="1" x14ac:dyDescent="0.3">
      <c r="A26" s="109"/>
      <c r="B26" s="53"/>
      <c r="C26" s="171" t="s">
        <v>80</v>
      </c>
      <c r="D26" s="167" t="s">
        <v>81</v>
      </c>
      <c r="E26" s="380" t="s">
        <v>227</v>
      </c>
      <c r="F26" s="193" t="s">
        <v>105</v>
      </c>
      <c r="G26" s="247">
        <f>IF(I26&lt;=6,I11*I26%,IF(I26&gt;6,I11*6%))</f>
        <v>0</v>
      </c>
      <c r="H26" s="253"/>
      <c r="I26" s="172"/>
      <c r="J26" s="226"/>
      <c r="K26" s="279" t="s">
        <v>111</v>
      </c>
      <c r="L26" s="259" t="str">
        <f>"gestaffelt 1000 ... 200"</f>
        <v>gestaffelt 1000 ... 200</v>
      </c>
      <c r="M26" s="55"/>
      <c r="N26" s="55"/>
      <c r="O26" s="245"/>
      <c r="P26" s="55"/>
      <c r="Q26" s="55"/>
      <c r="R26" s="55"/>
      <c r="S26" s="245">
        <f>$Z$26*Input!N26+$AA$26*Input!N27+$AB$26*Input!N28</f>
        <v>0</v>
      </c>
      <c r="T26" s="382" t="s">
        <v>93</v>
      </c>
      <c r="U26" s="60"/>
      <c r="V26" s="215">
        <f>IF(I26&lt;1,0,(IF(I26&gt;=1,1,I26-1)))</f>
        <v>0</v>
      </c>
      <c r="W26" s="215">
        <f>IF(I26&lt;=1,0,(IF(I26&gt;=3,2,I26-1)))</f>
        <v>0</v>
      </c>
      <c r="X26" s="216">
        <f>IF(I26&lt;=0,0,(IF(I26&gt;6,3,(IF(I26&lt;=6,I26-V26-W26)))))</f>
        <v>0</v>
      </c>
      <c r="Y26" s="109"/>
      <c r="Z26" s="302">
        <f>I11*V26%</f>
        <v>0</v>
      </c>
      <c r="AA26" s="381">
        <f>I11*W26%</f>
        <v>0</v>
      </c>
      <c r="AB26" s="109">
        <f>$I$11*X26%</f>
        <v>0</v>
      </c>
      <c r="AC26" s="109"/>
      <c r="AD26" s="109"/>
    </row>
    <row r="27" spans="1:30" s="5" customFormat="1" ht="9" customHeight="1" x14ac:dyDescent="0.3">
      <c r="A27" s="109"/>
      <c r="B27" s="53"/>
      <c r="C27" s="55"/>
      <c r="D27" s="58"/>
      <c r="E27" s="174"/>
      <c r="G27" s="55"/>
      <c r="H27" s="55"/>
      <c r="J27" s="133"/>
      <c r="K27" s="279"/>
      <c r="L27" s="257"/>
      <c r="M27" s="55"/>
      <c r="N27" s="55"/>
      <c r="O27" s="197"/>
      <c r="P27" s="55"/>
      <c r="Q27" s="55"/>
      <c r="R27" s="55"/>
      <c r="S27" s="197"/>
      <c r="T27" s="194"/>
      <c r="U27" s="60"/>
      <c r="V27" s="109"/>
      <c r="W27" s="109"/>
      <c r="X27" s="109"/>
      <c r="Y27" s="109"/>
      <c r="Z27" s="109"/>
      <c r="AA27" s="109"/>
      <c r="AB27" s="109"/>
      <c r="AC27" s="109"/>
      <c r="AD27" s="109"/>
    </row>
    <row r="28" spans="1:30" s="5" customFormat="1" ht="24" customHeight="1" x14ac:dyDescent="0.35">
      <c r="A28" s="109"/>
      <c r="B28" s="53"/>
      <c r="C28" s="167" t="s">
        <v>66</v>
      </c>
      <c r="E28" s="205" t="s">
        <v>125</v>
      </c>
      <c r="F28" s="176" t="s">
        <v>119</v>
      </c>
      <c r="G28" s="247">
        <f>ROUND(I7-AC20,1)</f>
        <v>0</v>
      </c>
      <c r="H28" s="253"/>
      <c r="I28" s="172"/>
      <c r="J28" s="299" t="s">
        <v>174</v>
      </c>
      <c r="K28" s="279" t="s">
        <v>84</v>
      </c>
      <c r="L28" s="260">
        <f>Input!M30</f>
        <v>60</v>
      </c>
      <c r="M28" s="55"/>
      <c r="N28" s="299"/>
      <c r="O28" s="245"/>
      <c r="P28" s="55"/>
      <c r="Q28" s="55"/>
      <c r="R28" s="55"/>
      <c r="S28" s="245">
        <f>$I$28*Input!N30</f>
        <v>0</v>
      </c>
      <c r="T28" s="194" t="s">
        <v>93</v>
      </c>
      <c r="U28" s="60"/>
      <c r="V28" s="109"/>
      <c r="W28" s="109"/>
      <c r="X28" s="109"/>
      <c r="Y28" s="109"/>
      <c r="Z28" s="109"/>
      <c r="AA28" s="109"/>
      <c r="AB28" s="109"/>
      <c r="AC28" s="109"/>
      <c r="AD28" s="109"/>
    </row>
    <row r="29" spans="1:30" s="5" customFormat="1" ht="9" customHeight="1" x14ac:dyDescent="0.3">
      <c r="A29" s="109"/>
      <c r="B29" s="53"/>
      <c r="C29" s="55"/>
      <c r="D29" s="58"/>
      <c r="E29" s="174"/>
      <c r="G29" s="55"/>
      <c r="H29" s="55"/>
      <c r="J29" s="133"/>
      <c r="K29" s="279"/>
      <c r="L29" s="257"/>
      <c r="M29" s="55"/>
      <c r="N29" s="55"/>
      <c r="O29" s="197"/>
      <c r="P29" s="55"/>
      <c r="Q29" s="55"/>
      <c r="R29" s="55"/>
      <c r="S29" s="197"/>
      <c r="T29" s="194"/>
      <c r="U29" s="60"/>
      <c r="V29" s="109"/>
      <c r="W29" s="109"/>
      <c r="X29" s="109"/>
      <c r="Y29" s="109"/>
      <c r="Z29" s="109"/>
      <c r="AA29" s="109"/>
      <c r="AB29" s="109"/>
      <c r="AC29" s="109"/>
      <c r="AD29" s="109"/>
    </row>
    <row r="30" spans="1:30" s="5" customFormat="1" ht="24" customHeight="1" x14ac:dyDescent="0.3">
      <c r="A30" s="109"/>
      <c r="B30" s="53"/>
      <c r="C30" s="167" t="s">
        <v>88</v>
      </c>
      <c r="D30" s="58"/>
      <c r="E30" s="205" t="s">
        <v>234</v>
      </c>
      <c r="F30" s="177"/>
      <c r="G30" s="175"/>
      <c r="H30" s="175"/>
      <c r="I30" s="172"/>
      <c r="J30" s="227"/>
      <c r="K30" s="279" t="s">
        <v>87</v>
      </c>
      <c r="L30" s="260">
        <v>600</v>
      </c>
      <c r="M30" s="55"/>
      <c r="N30" s="55"/>
      <c r="O30" s="245"/>
      <c r="P30" s="55"/>
      <c r="Q30" s="55"/>
      <c r="R30" s="55"/>
      <c r="S30" s="245">
        <f>$I$30*Input!N31</f>
        <v>0</v>
      </c>
      <c r="T30" s="194" t="s">
        <v>93</v>
      </c>
      <c r="U30" s="60"/>
      <c r="V30" s="109"/>
      <c r="W30" s="109"/>
      <c r="X30" s="109"/>
      <c r="Y30" s="109"/>
      <c r="Z30" s="109"/>
      <c r="AA30" s="109"/>
      <c r="AB30" s="109"/>
      <c r="AC30" s="109"/>
      <c r="AD30" s="109"/>
    </row>
    <row r="31" spans="1:30" s="5" customFormat="1" ht="9" customHeight="1" x14ac:dyDescent="0.3">
      <c r="A31" s="109"/>
      <c r="B31" s="53"/>
      <c r="C31" s="55"/>
      <c r="D31" s="58"/>
      <c r="E31" s="174"/>
      <c r="G31" s="55"/>
      <c r="H31" s="55"/>
      <c r="J31" s="133"/>
      <c r="K31" s="279"/>
      <c r="L31" s="257"/>
      <c r="M31" s="55"/>
      <c r="N31" s="55"/>
      <c r="O31" s="197"/>
      <c r="P31" s="55"/>
      <c r="Q31" s="55"/>
      <c r="R31" s="55"/>
      <c r="S31" s="197"/>
      <c r="T31" s="194"/>
      <c r="U31" s="60"/>
      <c r="V31" s="109" t="s">
        <v>146</v>
      </c>
      <c r="W31" s="109"/>
      <c r="X31" s="109"/>
      <c r="Y31" s="109"/>
      <c r="Z31" s="109"/>
      <c r="AA31" s="109"/>
      <c r="AB31" s="109"/>
      <c r="AC31" s="109"/>
      <c r="AD31" s="109"/>
    </row>
    <row r="32" spans="1:30" s="5" customFormat="1" ht="24" customHeight="1" x14ac:dyDescent="0.35">
      <c r="A32" s="109"/>
      <c r="B32" s="53"/>
      <c r="C32" s="167" t="s">
        <v>67</v>
      </c>
      <c r="E32" s="363" t="s">
        <v>147</v>
      </c>
      <c r="F32" s="176" t="s">
        <v>141</v>
      </c>
      <c r="G32" s="247">
        <f>I11</f>
        <v>0</v>
      </c>
      <c r="H32" s="253"/>
      <c r="I32" s="172"/>
      <c r="J32" s="227"/>
      <c r="K32" s="279" t="s">
        <v>82</v>
      </c>
      <c r="L32" s="260">
        <f>Input!M32</f>
        <v>50</v>
      </c>
      <c r="M32" s="299" t="s">
        <v>174</v>
      </c>
      <c r="N32" s="55"/>
      <c r="O32" s="245"/>
      <c r="P32" s="55"/>
      <c r="Q32" s="55"/>
      <c r="R32" s="55"/>
      <c r="S32" s="245">
        <f>IF(E33="",I32*Input!N32,0)</f>
        <v>0</v>
      </c>
      <c r="T32" s="194" t="s">
        <v>93</v>
      </c>
      <c r="U32" s="60"/>
      <c r="V32" s="302">
        <f>IF(I11="",1,(('Berechnung (Ö)'!H6*Input!H61)+('Berechnung (Ö)'!H8*Input!H62)+'Berechnung (Ö)'!H10)/I11)</f>
        <v>1</v>
      </c>
      <c r="W32" s="109"/>
      <c r="X32" s="109"/>
      <c r="Y32" s="109"/>
      <c r="Z32" s="109"/>
      <c r="AA32" s="109"/>
      <c r="AB32" s="109"/>
      <c r="AC32" s="109"/>
      <c r="AD32" s="109"/>
    </row>
    <row r="33" spans="1:30" s="5" customFormat="1" ht="11.25" customHeight="1" x14ac:dyDescent="0.3">
      <c r="A33" s="109"/>
      <c r="B33" s="53"/>
      <c r="C33" s="55"/>
      <c r="D33" s="58"/>
      <c r="E33" s="303" t="str">
        <f>IF(V32&lt;0.3,"Der RGV-Besatz ist zu gering!",IF(V32&gt;1.4,"Der RGV-Besatz ist zu hoch!",""))</f>
        <v/>
      </c>
      <c r="G33" s="55"/>
      <c r="H33" s="55"/>
      <c r="J33" s="133"/>
      <c r="K33" s="279"/>
      <c r="L33" s="257"/>
      <c r="M33" s="55"/>
      <c r="N33" s="55"/>
      <c r="O33" s="197"/>
      <c r="P33" s="55"/>
      <c r="Q33" s="55"/>
      <c r="R33" s="55"/>
      <c r="S33" s="197"/>
      <c r="T33" s="194"/>
      <c r="U33" s="60"/>
      <c r="V33" s="109"/>
      <c r="W33" s="109"/>
      <c r="X33" s="109"/>
      <c r="Y33" s="109"/>
      <c r="Z33" s="109"/>
      <c r="AA33" s="109"/>
      <c r="AB33" s="109"/>
      <c r="AC33" s="109"/>
      <c r="AD33" s="109"/>
    </row>
    <row r="34" spans="1:30" s="5" customFormat="1" ht="24" customHeight="1" x14ac:dyDescent="0.3">
      <c r="A34" s="109"/>
      <c r="B34" s="53"/>
      <c r="C34" s="167" t="s">
        <v>68</v>
      </c>
      <c r="E34" s="205"/>
      <c r="F34" s="193" t="s">
        <v>89</v>
      </c>
      <c r="G34" s="247">
        <f>I11</f>
        <v>0</v>
      </c>
      <c r="H34" s="253"/>
      <c r="I34" s="172"/>
      <c r="J34" s="226"/>
      <c r="K34" s="279" t="s">
        <v>82</v>
      </c>
      <c r="L34" s="260">
        <f>Input!M33</f>
        <v>225</v>
      </c>
      <c r="M34" s="55"/>
      <c r="N34" s="55"/>
      <c r="O34" s="245"/>
      <c r="P34" s="55"/>
      <c r="Q34" s="55"/>
      <c r="R34" s="55"/>
      <c r="S34" s="245">
        <f>$I$34*Input!N33</f>
        <v>0</v>
      </c>
      <c r="T34" s="194" t="s">
        <v>93</v>
      </c>
      <c r="U34" s="60"/>
      <c r="V34" s="109"/>
      <c r="W34" s="109"/>
      <c r="X34" s="109"/>
      <c r="Y34" s="109"/>
      <c r="Z34" s="444"/>
      <c r="AA34" s="444"/>
      <c r="AB34" s="444"/>
      <c r="AC34" s="109"/>
      <c r="AD34" s="109"/>
    </row>
    <row r="35" spans="1:30" s="5" customFormat="1" ht="9" customHeight="1" x14ac:dyDescent="0.3">
      <c r="A35" s="109"/>
      <c r="B35" s="53"/>
      <c r="C35" s="55"/>
      <c r="D35" s="58"/>
      <c r="E35" s="174"/>
      <c r="G35" s="55"/>
      <c r="H35" s="55"/>
      <c r="J35" s="133"/>
      <c r="K35" s="279"/>
      <c r="L35" s="257"/>
      <c r="M35" s="55"/>
      <c r="N35" s="55"/>
      <c r="O35" s="197"/>
      <c r="P35" s="55"/>
      <c r="Q35" s="55"/>
      <c r="R35" s="55"/>
      <c r="S35" s="197"/>
      <c r="T35" s="194"/>
      <c r="U35" s="60"/>
      <c r="V35" s="109"/>
      <c r="W35" s="109"/>
      <c r="X35" s="109"/>
      <c r="Y35" s="109"/>
      <c r="Z35" s="109"/>
      <c r="AA35" s="109"/>
      <c r="AB35" s="109"/>
      <c r="AC35" s="109"/>
      <c r="AD35" s="109"/>
    </row>
    <row r="36" spans="1:30" s="5" customFormat="1" ht="24" customHeight="1" x14ac:dyDescent="0.35">
      <c r="A36" s="109"/>
      <c r="B36" s="53"/>
      <c r="C36" s="167" t="s">
        <v>90</v>
      </c>
      <c r="E36" s="205" t="s">
        <v>132</v>
      </c>
      <c r="F36" s="285" t="s">
        <v>134</v>
      </c>
      <c r="G36" s="293" t="s">
        <v>235</v>
      </c>
      <c r="H36" s="286"/>
      <c r="I36" s="172"/>
      <c r="J36" s="227"/>
      <c r="K36" s="279" t="s">
        <v>91</v>
      </c>
      <c r="L36" s="261">
        <f>Input!M34</f>
        <v>150</v>
      </c>
      <c r="M36" s="299" t="s">
        <v>174</v>
      </c>
      <c r="N36" s="55"/>
      <c r="O36" s="245"/>
      <c r="P36" s="55"/>
      <c r="Q36" s="55"/>
      <c r="R36" s="55"/>
      <c r="S36" s="245">
        <f>$I$36*Input!N34</f>
        <v>0</v>
      </c>
      <c r="T36" s="194" t="s">
        <v>93</v>
      </c>
      <c r="U36" s="60"/>
      <c r="V36" s="109"/>
      <c r="W36" s="109"/>
      <c r="X36" s="109"/>
      <c r="Y36" s="109"/>
      <c r="Z36" s="109"/>
      <c r="AA36" s="109"/>
      <c r="AB36" s="109"/>
      <c r="AC36" s="109"/>
      <c r="AD36" s="109"/>
    </row>
    <row r="37" spans="1:30" s="5" customFormat="1" ht="23.4" customHeight="1" x14ac:dyDescent="0.35">
      <c r="A37" s="109"/>
      <c r="B37" s="53"/>
      <c r="C37" s="223"/>
      <c r="D37" s="447" t="s">
        <v>203</v>
      </c>
      <c r="E37" s="447"/>
      <c r="F37" s="176" t="s">
        <v>133</v>
      </c>
      <c r="G37" s="365">
        <f>IF(I13="",I7-AC20,I13+I7-AC20)</f>
        <v>0</v>
      </c>
      <c r="H37" s="286"/>
      <c r="I37" s="172"/>
      <c r="J37" s="227"/>
      <c r="K37" s="279" t="s">
        <v>84</v>
      </c>
      <c r="L37" s="261">
        <f>Input!M35</f>
        <v>50</v>
      </c>
      <c r="M37" s="299"/>
      <c r="N37" s="55"/>
      <c r="O37" s="245"/>
      <c r="P37" s="55"/>
      <c r="Q37" s="55"/>
      <c r="R37" s="55"/>
      <c r="S37" s="245">
        <f>I37*Input!N35</f>
        <v>0</v>
      </c>
      <c r="T37" s="283" t="s">
        <v>93</v>
      </c>
      <c r="U37" s="60"/>
      <c r="V37" s="109"/>
      <c r="W37" s="109"/>
      <c r="X37" s="109"/>
      <c r="Y37" s="109"/>
      <c r="Z37" s="109"/>
      <c r="AA37" s="109"/>
      <c r="AB37" s="109"/>
      <c r="AC37" s="109"/>
      <c r="AD37" s="109"/>
    </row>
    <row r="38" spans="1:30" s="5" customFormat="1" ht="9" customHeight="1" x14ac:dyDescent="0.3">
      <c r="A38" s="109"/>
      <c r="B38" s="53"/>
      <c r="C38" s="55"/>
      <c r="D38" s="58"/>
      <c r="E38" s="174"/>
      <c r="G38" s="55"/>
      <c r="H38" s="55"/>
      <c r="I38" s="294"/>
      <c r="J38" s="133"/>
      <c r="K38" s="279"/>
      <c r="L38" s="257"/>
      <c r="M38" s="55"/>
      <c r="N38" s="55"/>
      <c r="O38" s="197"/>
      <c r="P38" s="55"/>
      <c r="Q38" s="55"/>
      <c r="R38" s="55"/>
      <c r="S38" s="197"/>
      <c r="T38" s="194"/>
      <c r="U38" s="60"/>
      <c r="V38" s="109"/>
      <c r="W38" s="109"/>
      <c r="X38" s="109"/>
      <c r="Y38" s="109"/>
      <c r="Z38" s="109"/>
      <c r="AA38" s="109"/>
      <c r="AB38" s="109"/>
      <c r="AC38" s="109"/>
      <c r="AD38" s="109"/>
    </row>
    <row r="39" spans="1:30" s="5" customFormat="1" ht="24" customHeight="1" x14ac:dyDescent="0.3">
      <c r="A39" s="109"/>
      <c r="B39" s="53"/>
      <c r="C39" s="167" t="s">
        <v>236</v>
      </c>
      <c r="E39" s="205" t="s">
        <v>102</v>
      </c>
      <c r="F39" s="176"/>
      <c r="G39" s="175"/>
      <c r="H39" s="287"/>
      <c r="I39" s="292">
        <f>I15</f>
        <v>0</v>
      </c>
      <c r="J39" s="227"/>
      <c r="K39" s="279" t="s">
        <v>92</v>
      </c>
      <c r="L39" s="260">
        <f>Input!M36</f>
        <v>40</v>
      </c>
      <c r="M39" s="55"/>
      <c r="N39" s="55"/>
      <c r="O39" s="245"/>
      <c r="P39" s="55"/>
      <c r="Q39" s="55"/>
      <c r="R39" s="55"/>
      <c r="S39" s="245">
        <f>$I$39*Input!N36</f>
        <v>0</v>
      </c>
      <c r="T39" s="194" t="s">
        <v>93</v>
      </c>
      <c r="U39" s="60"/>
      <c r="V39" s="109"/>
      <c r="W39" s="109"/>
      <c r="X39" s="109"/>
      <c r="Y39" s="109"/>
      <c r="Z39" s="109"/>
      <c r="AA39" s="109"/>
      <c r="AB39" s="109"/>
      <c r="AC39" s="109"/>
      <c r="AD39" s="109"/>
    </row>
    <row r="40" spans="1:30" s="5" customFormat="1" ht="9" customHeight="1" x14ac:dyDescent="0.3">
      <c r="A40" s="109"/>
      <c r="B40" s="53"/>
      <c r="C40" s="55"/>
      <c r="D40" s="58"/>
      <c r="E40" s="174"/>
      <c r="G40" s="55"/>
      <c r="H40" s="55"/>
      <c r="J40" s="133"/>
      <c r="K40" s="228"/>
      <c r="L40" s="196"/>
      <c r="M40" s="55"/>
      <c r="N40" s="55"/>
      <c r="O40" s="197"/>
      <c r="P40" s="55"/>
      <c r="Q40" s="55"/>
      <c r="R40" s="55"/>
      <c r="S40" s="197"/>
      <c r="T40" s="194"/>
      <c r="U40" s="60"/>
      <c r="V40" s="109"/>
      <c r="W40" s="109"/>
      <c r="X40" s="109"/>
      <c r="Y40" s="109"/>
      <c r="Z40" s="109"/>
      <c r="AA40" s="109"/>
      <c r="AB40" s="109"/>
      <c r="AC40" s="109"/>
      <c r="AD40" s="109"/>
    </row>
    <row r="41" spans="1:30" s="5" customFormat="1" ht="29.25" customHeight="1" thickBot="1" x14ac:dyDescent="0.35">
      <c r="A41" s="109"/>
      <c r="B41" s="53"/>
      <c r="C41" s="183" t="s">
        <v>228</v>
      </c>
      <c r="D41" s="184"/>
      <c r="E41" s="185"/>
      <c r="F41" s="186"/>
      <c r="G41" s="187"/>
      <c r="H41" s="187"/>
      <c r="I41" s="186"/>
      <c r="J41" s="187"/>
      <c r="K41" s="187"/>
      <c r="L41" s="187"/>
      <c r="M41" s="187"/>
      <c r="N41" s="187"/>
      <c r="O41" s="246"/>
      <c r="P41" s="187"/>
      <c r="Q41" s="187"/>
      <c r="R41" s="187"/>
      <c r="S41" s="246">
        <f>SUM(S20:S39)</f>
        <v>0</v>
      </c>
      <c r="T41" s="188" t="s">
        <v>93</v>
      </c>
      <c r="U41" s="60"/>
      <c r="V41" s="109"/>
      <c r="W41" s="109"/>
      <c r="X41" s="109"/>
      <c r="Y41" s="109"/>
      <c r="Z41" s="109"/>
      <c r="AA41" s="109"/>
      <c r="AB41" s="109"/>
      <c r="AC41" s="109"/>
      <c r="AD41" s="109"/>
    </row>
    <row r="42" spans="1:30" ht="26.1" customHeight="1" thickTop="1" thickBot="1" x14ac:dyDescent="0.35">
      <c r="A42" s="109"/>
      <c r="B42" s="71"/>
      <c r="C42" s="280" t="s">
        <v>229</v>
      </c>
      <c r="D42" s="72"/>
      <c r="E42" s="72"/>
      <c r="F42" s="72"/>
      <c r="G42" s="72"/>
      <c r="H42" s="72"/>
      <c r="I42" s="72"/>
      <c r="J42" s="150"/>
      <c r="K42" s="364" t="s">
        <v>193</v>
      </c>
      <c r="L42" s="388" t="s">
        <v>212</v>
      </c>
      <c r="M42" s="72"/>
      <c r="N42" s="72"/>
      <c r="O42" s="72"/>
      <c r="P42" s="72"/>
      <c r="Q42" s="388" t="s">
        <v>244</v>
      </c>
      <c r="R42" s="72"/>
      <c r="S42" s="72"/>
      <c r="T42" s="180"/>
      <c r="U42" s="73"/>
      <c r="Y42" s="109"/>
      <c r="Z42" s="109"/>
      <c r="AA42" s="109"/>
      <c r="AB42" s="109"/>
      <c r="AC42" s="109"/>
      <c r="AD42" s="109"/>
    </row>
    <row r="43" spans="1:30" ht="8.1" customHeight="1" thickTop="1" x14ac:dyDescent="0.3">
      <c r="A43" s="109"/>
      <c r="B43" s="109"/>
      <c r="C43" s="109"/>
      <c r="D43" s="109"/>
      <c r="E43" s="109"/>
      <c r="F43" s="265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Y43" s="109"/>
      <c r="Z43" s="109"/>
      <c r="AA43" s="109"/>
      <c r="AB43" s="109"/>
      <c r="AC43" s="109"/>
      <c r="AD43" s="109"/>
    </row>
    <row r="44" spans="1:30" x14ac:dyDescent="0.3">
      <c r="A44" s="446" t="s">
        <v>10</v>
      </c>
      <c r="B44" s="446"/>
      <c r="C44" s="446"/>
      <c r="D44" s="218">
        <f>Start!D35</f>
        <v>46007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12" t="s">
        <v>12</v>
      </c>
      <c r="P44" s="109"/>
      <c r="Q44" s="112"/>
      <c r="R44" s="109"/>
      <c r="S44" s="113" t="s">
        <v>13</v>
      </c>
      <c r="T44" s="109"/>
      <c r="U44" s="109"/>
      <c r="Y44" s="109"/>
      <c r="Z44" s="109"/>
      <c r="AA44" s="109"/>
      <c r="AB44" s="109"/>
      <c r="AC44" s="109"/>
      <c r="AD44" s="109"/>
    </row>
    <row r="45" spans="1:30" ht="9" customHeight="1" x14ac:dyDescent="0.3">
      <c r="A45" s="109"/>
      <c r="B45" s="109"/>
      <c r="C45" s="109"/>
      <c r="D45" s="217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Y45" s="109"/>
      <c r="Z45" s="109"/>
      <c r="AA45" s="109"/>
      <c r="AB45" s="109"/>
      <c r="AC45" s="109"/>
      <c r="AD45" s="109"/>
    </row>
    <row r="46" spans="1:30" hidden="1" x14ac:dyDescent="0.3">
      <c r="I46" s="445" t="s">
        <v>160</v>
      </c>
      <c r="J46" s="445"/>
      <c r="K46" s="445"/>
      <c r="L46" s="448"/>
      <c r="M46" s="448"/>
      <c r="O46" s="369">
        <v>2024</v>
      </c>
      <c r="P46" s="369">
        <v>2025</v>
      </c>
      <c r="Q46" s="370">
        <v>2025</v>
      </c>
      <c r="R46" s="371"/>
      <c r="S46" s="370">
        <v>2026</v>
      </c>
      <c r="T46" s="445" t="s">
        <v>198</v>
      </c>
      <c r="U46" s="445"/>
      <c r="V46" s="445"/>
      <c r="W46" s="369">
        <v>2024</v>
      </c>
      <c r="X46" s="369">
        <v>2025</v>
      </c>
      <c r="Y46" s="370">
        <v>2026</v>
      </c>
    </row>
    <row r="47" spans="1:30" hidden="1" x14ac:dyDescent="0.3">
      <c r="D47" t="s">
        <v>158</v>
      </c>
      <c r="E47" t="s">
        <v>150</v>
      </c>
      <c r="I47" s="366">
        <f>Input!K47</f>
        <v>335</v>
      </c>
      <c r="K47" s="310">
        <f>(I7-I9)*I47</f>
        <v>0</v>
      </c>
      <c r="L47" s="182"/>
      <c r="O47" s="310">
        <f>IF(K47-($O$58*I47)&lt;0,0,K47-($O$58*I47))</f>
        <v>0</v>
      </c>
      <c r="Q47" s="310">
        <f>IF(K47-($Q$58*I47)&lt;0,0,K47-($Q$58*I47))</f>
        <v>0</v>
      </c>
      <c r="S47" s="310">
        <f>IF(K47-($S$58*I47)&lt;0,0,K47-($S$58*I47))</f>
        <v>0</v>
      </c>
      <c r="T47" s="366">
        <v>230</v>
      </c>
      <c r="V47" s="310">
        <f>(I7-I9)*T47</f>
        <v>0</v>
      </c>
      <c r="W47" s="310">
        <f>IF($V$47-(O58*$T$47)&lt;0,0,($V$47-(O58*$T$47)))</f>
        <v>0</v>
      </c>
      <c r="X47" s="310">
        <f>IF($V$47-(Q58*$T$47)&lt;0,0,($V$47-(Q58*$T$47)))</f>
        <v>0</v>
      </c>
      <c r="Y47" s="310">
        <f>IF($V$47-(S58*$T$47)&lt;0,0,($V$47-(S58*$T$47)))</f>
        <v>0</v>
      </c>
    </row>
    <row r="48" spans="1:30" hidden="1" x14ac:dyDescent="0.3">
      <c r="E48" t="s">
        <v>151</v>
      </c>
      <c r="I48" s="366">
        <f>Input!K48</f>
        <v>335</v>
      </c>
      <c r="K48" s="310">
        <f>$I$11*$I$48</f>
        <v>0</v>
      </c>
      <c r="L48" s="182"/>
      <c r="O48" s="310">
        <f>$I$11*$I$48</f>
        <v>0</v>
      </c>
      <c r="Q48" s="310">
        <f>$I$11*$I$48</f>
        <v>0</v>
      </c>
      <c r="S48" s="310">
        <f>$I$11*$I$48</f>
        <v>0</v>
      </c>
      <c r="T48" s="366">
        <v>230</v>
      </c>
      <c r="V48" s="310">
        <f>$I$11*$T$48</f>
        <v>0</v>
      </c>
      <c r="W48" s="310">
        <f>$I$11*$T$48</f>
        <v>0</v>
      </c>
      <c r="X48" s="310">
        <f>$I$11*$T$48</f>
        <v>0</v>
      </c>
      <c r="Y48" s="310">
        <f>$I$11*$T$48</f>
        <v>0</v>
      </c>
    </row>
    <row r="49" spans="5:25" hidden="1" x14ac:dyDescent="0.3">
      <c r="E49" t="s">
        <v>152</v>
      </c>
      <c r="I49" s="366">
        <f>Input!K49</f>
        <v>482</v>
      </c>
      <c r="K49" s="310">
        <f>$I$9*$I$49</f>
        <v>0</v>
      </c>
      <c r="L49" s="182"/>
      <c r="O49" s="310">
        <f>$I$9*$I$49</f>
        <v>0</v>
      </c>
      <c r="Q49" s="310">
        <f>$I$9*$I$49</f>
        <v>0</v>
      </c>
      <c r="S49" s="310">
        <f>$I$9*$I$49</f>
        <v>0</v>
      </c>
      <c r="T49" s="366">
        <v>413</v>
      </c>
      <c r="V49" s="310">
        <f>$I$9*$T$49</f>
        <v>0</v>
      </c>
      <c r="W49" s="310">
        <f>$I$9*$T$49</f>
        <v>0</v>
      </c>
      <c r="X49" s="310">
        <f>$I$9*$T$49</f>
        <v>0</v>
      </c>
      <c r="Y49" s="310">
        <f>$I$9*$T$49</f>
        <v>0</v>
      </c>
    </row>
    <row r="50" spans="5:25" hidden="1" x14ac:dyDescent="0.3">
      <c r="E50" t="s">
        <v>153</v>
      </c>
      <c r="I50" s="366">
        <f>Input!K50</f>
        <v>1410</v>
      </c>
      <c r="K50" s="310">
        <f>$I$50*$I$13</f>
        <v>0</v>
      </c>
      <c r="L50" s="182"/>
      <c r="O50" s="310">
        <f>$I$50*$I$13</f>
        <v>0</v>
      </c>
      <c r="Q50" s="310">
        <f>$I$50*$I$13</f>
        <v>0</v>
      </c>
      <c r="S50" s="310">
        <f>$I$50*$I$13</f>
        <v>0</v>
      </c>
      <c r="T50" s="366">
        <v>890</v>
      </c>
      <c r="V50" s="310">
        <f>$I$13*$T$50</f>
        <v>0</v>
      </c>
      <c r="W50" s="310">
        <f>$I$13*$T$50</f>
        <v>0</v>
      </c>
      <c r="X50" s="310">
        <f>$I$13*$T$50</f>
        <v>0</v>
      </c>
      <c r="Y50" s="310">
        <f>$I$13*$T$50</f>
        <v>0</v>
      </c>
    </row>
    <row r="51" spans="5:25" hidden="1" x14ac:dyDescent="0.3">
      <c r="E51" t="s">
        <v>159</v>
      </c>
      <c r="I51" s="311"/>
      <c r="J51" s="311"/>
      <c r="K51" s="312">
        <f>SUM(K47:K50)</f>
        <v>0</v>
      </c>
      <c r="L51" s="312"/>
      <c r="M51" s="312"/>
      <c r="N51" s="312"/>
      <c r="O51" s="312">
        <f t="shared" ref="O51:S51" si="0">SUM(O47:O50)</f>
        <v>0</v>
      </c>
      <c r="P51" s="312"/>
      <c r="Q51" s="312">
        <f t="shared" si="0"/>
        <v>0</v>
      </c>
      <c r="R51" s="312"/>
      <c r="S51" s="312">
        <f t="shared" si="0"/>
        <v>0</v>
      </c>
      <c r="T51" s="311"/>
      <c r="U51" s="311"/>
      <c r="V51" s="312">
        <f>SUM(V47:V50)</f>
        <v>0</v>
      </c>
      <c r="W51" s="312">
        <f t="shared" ref="W51:Y51" si="1">SUM(W47:W50)</f>
        <v>0</v>
      </c>
      <c r="X51" s="312">
        <f t="shared" si="1"/>
        <v>0</v>
      </c>
      <c r="Y51" s="312">
        <f t="shared" si="1"/>
        <v>0</v>
      </c>
    </row>
    <row r="52" spans="5:25" hidden="1" x14ac:dyDescent="0.3">
      <c r="V52"/>
      <c r="W52"/>
      <c r="X52"/>
    </row>
    <row r="53" spans="5:25" hidden="1" x14ac:dyDescent="0.3">
      <c r="L53" s="372" t="s">
        <v>197</v>
      </c>
      <c r="M53" s="372"/>
      <c r="N53" s="372"/>
      <c r="O53" s="372" t="s">
        <v>194</v>
      </c>
      <c r="P53" s="372"/>
      <c r="Q53" s="372"/>
      <c r="R53" s="372"/>
      <c r="S53" s="372"/>
      <c r="V53"/>
      <c r="W53"/>
      <c r="X53"/>
    </row>
    <row r="54" spans="5:25" hidden="1" x14ac:dyDescent="0.3">
      <c r="L54" t="s">
        <v>72</v>
      </c>
      <c r="O54" s="367">
        <f>$G$20</f>
        <v>0</v>
      </c>
      <c r="P54" s="367">
        <f>($G$20*Input!M47)-P20</f>
        <v>0</v>
      </c>
      <c r="Q54" s="367">
        <f>$G$20</f>
        <v>0</v>
      </c>
      <c r="R54" s="367"/>
      <c r="S54" s="367">
        <f>$G$20</f>
        <v>0</v>
      </c>
      <c r="V54"/>
      <c r="W54"/>
      <c r="X54"/>
    </row>
    <row r="55" spans="5:25" hidden="1" x14ac:dyDescent="0.3">
      <c r="L55" t="s">
        <v>74</v>
      </c>
      <c r="O55" s="367">
        <f>$I$22</f>
        <v>0</v>
      </c>
      <c r="P55" s="367">
        <f>($I$22*Input!M47)-(P22)</f>
        <v>0</v>
      </c>
      <c r="Q55" s="367">
        <f>$I$22</f>
        <v>0</v>
      </c>
      <c r="R55" s="367"/>
      <c r="S55" s="367">
        <f>$I$22</f>
        <v>0</v>
      </c>
      <c r="V55"/>
      <c r="W55"/>
      <c r="X55"/>
    </row>
    <row r="56" spans="5:25" hidden="1" x14ac:dyDescent="0.3">
      <c r="L56" t="s">
        <v>195</v>
      </c>
      <c r="O56" s="367">
        <f>$I$36</f>
        <v>0</v>
      </c>
      <c r="P56" s="367">
        <f>($I$36*Input!M47)-P36</f>
        <v>0</v>
      </c>
      <c r="Q56" s="367">
        <f>$I$36</f>
        <v>0</v>
      </c>
      <c r="R56" s="367"/>
      <c r="S56" s="367">
        <f>$I$36</f>
        <v>0</v>
      </c>
      <c r="V56"/>
      <c r="W56"/>
      <c r="X56"/>
    </row>
    <row r="57" spans="5:25" hidden="1" x14ac:dyDescent="0.3">
      <c r="L57" t="s">
        <v>196</v>
      </c>
      <c r="O57" s="367">
        <f>$I$37</f>
        <v>0</v>
      </c>
      <c r="P57" s="367">
        <f>($I$37*Input!M47)-P37</f>
        <v>0</v>
      </c>
      <c r="Q57" s="367">
        <f>$I$37</f>
        <v>0</v>
      </c>
      <c r="R57" s="367">
        <f>($I$37*Input!O47)-R37</f>
        <v>0</v>
      </c>
      <c r="S57" s="367">
        <f>$I$37</f>
        <v>0</v>
      </c>
      <c r="V57"/>
      <c r="W57"/>
      <c r="X57"/>
    </row>
    <row r="58" spans="5:25" ht="15" hidden="1" thickBot="1" x14ac:dyDescent="0.35">
      <c r="O58" s="368">
        <f>SUM(O54:O57)</f>
        <v>0</v>
      </c>
      <c r="P58" s="368"/>
      <c r="Q58" s="368">
        <f t="shared" ref="Q58:S58" si="2">SUM(Q54:Q57)</f>
        <v>0</v>
      </c>
      <c r="R58" s="368"/>
      <c r="S58" s="368">
        <f t="shared" si="2"/>
        <v>0</v>
      </c>
      <c r="V58"/>
      <c r="W58"/>
      <c r="X58"/>
    </row>
    <row r="59" spans="5:25" ht="15" hidden="1" thickTop="1" x14ac:dyDescent="0.3">
      <c r="V59"/>
      <c r="W59"/>
      <c r="X59"/>
    </row>
    <row r="60" spans="5:25" x14ac:dyDescent="0.3">
      <c r="V60"/>
      <c r="W60"/>
      <c r="X60"/>
    </row>
    <row r="61" spans="5:25" x14ac:dyDescent="0.3">
      <c r="V61"/>
      <c r="W61"/>
      <c r="X61"/>
    </row>
    <row r="62" spans="5:25" x14ac:dyDescent="0.3">
      <c r="V62"/>
      <c r="W62"/>
      <c r="X62"/>
    </row>
    <row r="63" spans="5:25" x14ac:dyDescent="0.3">
      <c r="V63"/>
      <c r="W63"/>
      <c r="X63"/>
    </row>
    <row r="64" spans="5:25" x14ac:dyDescent="0.3">
      <c r="V64"/>
      <c r="W64"/>
      <c r="X64"/>
    </row>
    <row r="65" spans="22:24" x14ac:dyDescent="0.3">
      <c r="V65"/>
      <c r="W65"/>
      <c r="X65"/>
    </row>
    <row r="66" spans="22:24" x14ac:dyDescent="0.3">
      <c r="V66"/>
      <c r="W66"/>
      <c r="X66"/>
    </row>
    <row r="67" spans="22:24" x14ac:dyDescent="0.3">
      <c r="V67"/>
      <c r="W67"/>
      <c r="X67"/>
    </row>
    <row r="68" spans="22:24" x14ac:dyDescent="0.3">
      <c r="V68"/>
      <c r="W68"/>
      <c r="X68"/>
    </row>
    <row r="69" spans="22:24" x14ac:dyDescent="0.3">
      <c r="V69"/>
      <c r="W69"/>
      <c r="X69"/>
    </row>
    <row r="70" spans="22:24" x14ac:dyDescent="0.3">
      <c r="V70"/>
      <c r="W70"/>
      <c r="X70"/>
    </row>
    <row r="71" spans="22:24" x14ac:dyDescent="0.3">
      <c r="V71"/>
      <c r="W71"/>
      <c r="X71"/>
    </row>
    <row r="72" spans="22:24" x14ac:dyDescent="0.3">
      <c r="V72"/>
      <c r="W72"/>
      <c r="X72"/>
    </row>
    <row r="73" spans="22:24" x14ac:dyDescent="0.3">
      <c r="V73"/>
      <c r="W73"/>
      <c r="X73"/>
    </row>
    <row r="74" spans="22:24" x14ac:dyDescent="0.3">
      <c r="V74"/>
      <c r="W74"/>
      <c r="X74"/>
    </row>
    <row r="75" spans="22:24" x14ac:dyDescent="0.3">
      <c r="V75"/>
      <c r="W75"/>
      <c r="X75"/>
    </row>
    <row r="76" spans="22:24" x14ac:dyDescent="0.3">
      <c r="V76"/>
      <c r="W76"/>
      <c r="X76"/>
    </row>
    <row r="77" spans="22:24" x14ac:dyDescent="0.3">
      <c r="V77"/>
      <c r="W77"/>
      <c r="X77"/>
    </row>
    <row r="78" spans="22:24" x14ac:dyDescent="0.3">
      <c r="V78"/>
      <c r="W78"/>
      <c r="X78"/>
    </row>
    <row r="79" spans="22:24" x14ac:dyDescent="0.3">
      <c r="V79"/>
      <c r="W79"/>
      <c r="X79"/>
    </row>
    <row r="80" spans="22:24" x14ac:dyDescent="0.3">
      <c r="V80"/>
      <c r="W80"/>
      <c r="X80"/>
    </row>
    <row r="81" spans="22:24" x14ac:dyDescent="0.3">
      <c r="V81"/>
      <c r="W81"/>
      <c r="X81"/>
    </row>
    <row r="82" spans="22:24" x14ac:dyDescent="0.3">
      <c r="V82"/>
      <c r="W82"/>
      <c r="X82"/>
    </row>
    <row r="83" spans="22:24" x14ac:dyDescent="0.3">
      <c r="V83"/>
      <c r="W83"/>
      <c r="X83"/>
    </row>
    <row r="84" spans="22:24" x14ac:dyDescent="0.3">
      <c r="V84"/>
      <c r="W84"/>
      <c r="X84"/>
    </row>
    <row r="85" spans="22:24" x14ac:dyDescent="0.3">
      <c r="V85"/>
      <c r="W85"/>
      <c r="X85"/>
    </row>
    <row r="86" spans="22:24" x14ac:dyDescent="0.3">
      <c r="V86"/>
      <c r="W86"/>
      <c r="X86"/>
    </row>
    <row r="87" spans="22:24" x14ac:dyDescent="0.3">
      <c r="V87"/>
      <c r="W87"/>
      <c r="X87"/>
    </row>
    <row r="88" spans="22:24" x14ac:dyDescent="0.3">
      <c r="V88"/>
      <c r="W88"/>
      <c r="X88"/>
    </row>
    <row r="89" spans="22:24" x14ac:dyDescent="0.3">
      <c r="V89"/>
      <c r="W89"/>
      <c r="X89"/>
    </row>
    <row r="90" spans="22:24" x14ac:dyDescent="0.3">
      <c r="V90"/>
      <c r="W90"/>
      <c r="X90"/>
    </row>
    <row r="91" spans="22:24" x14ac:dyDescent="0.3">
      <c r="V91"/>
      <c r="W91"/>
      <c r="X91"/>
    </row>
    <row r="92" spans="22:24" x14ac:dyDescent="0.3">
      <c r="V92"/>
      <c r="W92"/>
      <c r="X92"/>
    </row>
    <row r="93" spans="22:24" x14ac:dyDescent="0.3">
      <c r="V93"/>
      <c r="W93"/>
      <c r="X93"/>
    </row>
    <row r="94" spans="22:24" x14ac:dyDescent="0.3">
      <c r="V94"/>
      <c r="W94"/>
      <c r="X94"/>
    </row>
    <row r="95" spans="22:24" x14ac:dyDescent="0.3">
      <c r="V95"/>
      <c r="W95"/>
      <c r="X95"/>
    </row>
    <row r="96" spans="22:24" x14ac:dyDescent="0.3">
      <c r="V96"/>
      <c r="W96"/>
      <c r="X96"/>
    </row>
    <row r="97" spans="22:24" x14ac:dyDescent="0.3">
      <c r="V97"/>
      <c r="W97"/>
      <c r="X97"/>
    </row>
    <row r="98" spans="22:24" x14ac:dyDescent="0.3">
      <c r="V98"/>
      <c r="W98"/>
      <c r="X98"/>
    </row>
    <row r="99" spans="22:24" x14ac:dyDescent="0.3">
      <c r="V99"/>
      <c r="W99"/>
      <c r="X99"/>
    </row>
    <row r="100" spans="22:24" x14ac:dyDescent="0.3">
      <c r="V100"/>
      <c r="W100"/>
      <c r="X100"/>
    </row>
    <row r="101" spans="22:24" x14ac:dyDescent="0.3">
      <c r="V101"/>
      <c r="W101"/>
      <c r="X101"/>
    </row>
    <row r="102" spans="22:24" x14ac:dyDescent="0.3">
      <c r="V102"/>
      <c r="W102"/>
      <c r="X102"/>
    </row>
    <row r="103" spans="22:24" x14ac:dyDescent="0.3">
      <c r="V103"/>
      <c r="W103"/>
      <c r="X103"/>
    </row>
    <row r="104" spans="22:24" x14ac:dyDescent="0.3">
      <c r="V104"/>
      <c r="W104"/>
      <c r="X104"/>
    </row>
    <row r="105" spans="22:24" x14ac:dyDescent="0.3">
      <c r="V105"/>
      <c r="W105"/>
      <c r="X105"/>
    </row>
    <row r="106" spans="22:24" x14ac:dyDescent="0.3">
      <c r="V106"/>
      <c r="W106"/>
      <c r="X106"/>
    </row>
    <row r="107" spans="22:24" x14ac:dyDescent="0.3">
      <c r="V107"/>
      <c r="W107"/>
      <c r="X107"/>
    </row>
    <row r="108" spans="22:24" x14ac:dyDescent="0.3">
      <c r="V108"/>
      <c r="W108"/>
      <c r="X108"/>
    </row>
    <row r="109" spans="22:24" x14ac:dyDescent="0.3">
      <c r="V109"/>
      <c r="W109"/>
      <c r="X109"/>
    </row>
    <row r="110" spans="22:24" x14ac:dyDescent="0.3">
      <c r="V110"/>
      <c r="W110"/>
      <c r="X110"/>
    </row>
    <row r="111" spans="22:24" x14ac:dyDescent="0.3">
      <c r="V111"/>
      <c r="W111"/>
      <c r="X111"/>
    </row>
    <row r="112" spans="22:24" x14ac:dyDescent="0.3">
      <c r="V112"/>
      <c r="W112"/>
      <c r="X112"/>
    </row>
    <row r="113" spans="22:24" x14ac:dyDescent="0.3">
      <c r="V113"/>
      <c r="W113"/>
      <c r="X113"/>
    </row>
    <row r="114" spans="22:24" x14ac:dyDescent="0.3">
      <c r="V114"/>
      <c r="W114"/>
      <c r="X114"/>
    </row>
    <row r="115" spans="22:24" x14ac:dyDescent="0.3">
      <c r="V115"/>
      <c r="W115"/>
      <c r="X115"/>
    </row>
    <row r="116" spans="22:24" x14ac:dyDescent="0.3">
      <c r="V116"/>
      <c r="W116"/>
      <c r="X116"/>
    </row>
    <row r="117" spans="22:24" x14ac:dyDescent="0.3">
      <c r="V117"/>
      <c r="W117"/>
      <c r="X117"/>
    </row>
    <row r="118" spans="22:24" x14ac:dyDescent="0.3">
      <c r="V118"/>
      <c r="W118"/>
      <c r="X118"/>
    </row>
    <row r="119" spans="22:24" x14ac:dyDescent="0.3">
      <c r="V119"/>
      <c r="W119"/>
      <c r="X119"/>
    </row>
    <row r="120" spans="22:24" x14ac:dyDescent="0.3">
      <c r="V120"/>
      <c r="W120"/>
      <c r="X120"/>
    </row>
    <row r="121" spans="22:24" x14ac:dyDescent="0.3">
      <c r="V121"/>
      <c r="W121"/>
      <c r="X121"/>
    </row>
    <row r="122" spans="22:24" x14ac:dyDescent="0.3">
      <c r="V122"/>
      <c r="W122"/>
      <c r="X122"/>
    </row>
    <row r="123" spans="22:24" x14ac:dyDescent="0.3">
      <c r="V123"/>
      <c r="W123"/>
      <c r="X123"/>
    </row>
    <row r="124" spans="22:24" x14ac:dyDescent="0.3">
      <c r="V124"/>
      <c r="W124"/>
      <c r="X124"/>
    </row>
    <row r="125" spans="22:24" x14ac:dyDescent="0.3">
      <c r="V125"/>
      <c r="W125"/>
      <c r="X125"/>
    </row>
    <row r="126" spans="22:24" x14ac:dyDescent="0.3">
      <c r="V126"/>
      <c r="W126"/>
      <c r="X126"/>
    </row>
    <row r="127" spans="22:24" x14ac:dyDescent="0.3">
      <c r="V127"/>
      <c r="W127"/>
      <c r="X127"/>
    </row>
    <row r="128" spans="22:24" x14ac:dyDescent="0.3">
      <c r="V128"/>
      <c r="W128"/>
      <c r="X128"/>
    </row>
    <row r="129" spans="20:25" x14ac:dyDescent="0.3">
      <c r="V129"/>
      <c r="W129"/>
      <c r="X129"/>
    </row>
    <row r="130" spans="20:25" x14ac:dyDescent="0.3">
      <c r="V130"/>
      <c r="W130"/>
      <c r="X130"/>
    </row>
    <row r="131" spans="20:25" x14ac:dyDescent="0.3">
      <c r="V131"/>
      <c r="W131"/>
      <c r="X131"/>
    </row>
    <row r="132" spans="20:25" x14ac:dyDescent="0.3">
      <c r="V132"/>
      <c r="W132"/>
      <c r="X132"/>
    </row>
    <row r="133" spans="20:25" x14ac:dyDescent="0.3">
      <c r="V133"/>
      <c r="W133"/>
      <c r="X133"/>
    </row>
    <row r="134" spans="20:25" s="5" customFormat="1" x14ac:dyDescent="0.3">
      <c r="T134" s="256"/>
      <c r="V134"/>
      <c r="W134"/>
      <c r="X134"/>
      <c r="Y134"/>
    </row>
    <row r="135" spans="20:25" s="5" customFormat="1" x14ac:dyDescent="0.3">
      <c r="T135" s="256"/>
    </row>
    <row r="136" spans="20:25" s="5" customFormat="1" x14ac:dyDescent="0.3">
      <c r="T136" s="256"/>
    </row>
    <row r="137" spans="20:25" s="5" customFormat="1" x14ac:dyDescent="0.3">
      <c r="T137" s="256"/>
    </row>
    <row r="138" spans="20:25" s="5" customFormat="1" x14ac:dyDescent="0.3">
      <c r="T138" s="256"/>
    </row>
    <row r="139" spans="20:25" s="5" customFormat="1" x14ac:dyDescent="0.3">
      <c r="T139" s="256"/>
    </row>
    <row r="140" spans="20:25" s="5" customFormat="1" x14ac:dyDescent="0.3">
      <c r="T140" s="256"/>
    </row>
    <row r="141" spans="20:25" s="5" customFormat="1" x14ac:dyDescent="0.3">
      <c r="T141" s="256"/>
    </row>
    <row r="142" spans="20:25" s="5" customFormat="1" x14ac:dyDescent="0.3">
      <c r="T142" s="256"/>
    </row>
    <row r="143" spans="20:25" s="5" customFormat="1" x14ac:dyDescent="0.3">
      <c r="T143" s="256"/>
    </row>
    <row r="144" spans="20:25" s="5" customFormat="1" x14ac:dyDescent="0.3">
      <c r="T144" s="256"/>
    </row>
    <row r="145" spans="20:20" s="5" customFormat="1" x14ac:dyDescent="0.3">
      <c r="T145" s="256"/>
    </row>
    <row r="146" spans="20:20" s="5" customFormat="1" x14ac:dyDescent="0.3">
      <c r="T146" s="256"/>
    </row>
    <row r="147" spans="20:20" s="5" customFormat="1" x14ac:dyDescent="0.3">
      <c r="T147" s="256"/>
    </row>
    <row r="148" spans="20:20" s="5" customFormat="1" x14ac:dyDescent="0.3">
      <c r="T148" s="256"/>
    </row>
    <row r="149" spans="20:20" s="5" customFormat="1" x14ac:dyDescent="0.3">
      <c r="T149" s="256"/>
    </row>
    <row r="150" spans="20:20" s="5" customFormat="1" x14ac:dyDescent="0.3">
      <c r="T150" s="256"/>
    </row>
    <row r="151" spans="20:20" s="5" customFormat="1" x14ac:dyDescent="0.3">
      <c r="T151" s="256"/>
    </row>
    <row r="152" spans="20:20" s="5" customFormat="1" x14ac:dyDescent="0.3">
      <c r="T152" s="256"/>
    </row>
    <row r="153" spans="20:20" s="5" customFormat="1" x14ac:dyDescent="0.3">
      <c r="T153" s="256"/>
    </row>
    <row r="154" spans="20:20" s="5" customFormat="1" x14ac:dyDescent="0.3">
      <c r="T154" s="256"/>
    </row>
    <row r="155" spans="20:20" s="5" customFormat="1" x14ac:dyDescent="0.3">
      <c r="T155" s="256"/>
    </row>
    <row r="156" spans="20:20" s="5" customFormat="1" x14ac:dyDescent="0.3">
      <c r="T156" s="256"/>
    </row>
    <row r="157" spans="20:20" s="5" customFormat="1" x14ac:dyDescent="0.3">
      <c r="T157" s="256"/>
    </row>
    <row r="158" spans="20:20" s="5" customFormat="1" x14ac:dyDescent="0.3">
      <c r="T158" s="256"/>
    </row>
    <row r="159" spans="20:20" s="5" customFormat="1" x14ac:dyDescent="0.3">
      <c r="T159" s="256"/>
    </row>
    <row r="160" spans="20:20" s="5" customFormat="1" x14ac:dyDescent="0.3">
      <c r="T160" s="256"/>
    </row>
    <row r="161" spans="20:20" s="5" customFormat="1" x14ac:dyDescent="0.3">
      <c r="T161" s="256"/>
    </row>
    <row r="162" spans="20:20" s="5" customFormat="1" x14ac:dyDescent="0.3">
      <c r="T162" s="256"/>
    </row>
    <row r="163" spans="20:20" s="5" customFormat="1" x14ac:dyDescent="0.3">
      <c r="T163" s="256"/>
    </row>
    <row r="164" spans="20:20" s="5" customFormat="1" x14ac:dyDescent="0.3">
      <c r="T164" s="256"/>
    </row>
    <row r="165" spans="20:20" s="5" customFormat="1" x14ac:dyDescent="0.3">
      <c r="T165" s="256"/>
    </row>
    <row r="166" spans="20:20" s="5" customFormat="1" x14ac:dyDescent="0.3">
      <c r="T166" s="256"/>
    </row>
    <row r="167" spans="20:20" s="5" customFormat="1" x14ac:dyDescent="0.3">
      <c r="T167" s="256"/>
    </row>
    <row r="168" spans="20:20" s="5" customFormat="1" x14ac:dyDescent="0.3">
      <c r="T168" s="256"/>
    </row>
    <row r="169" spans="20:20" s="5" customFormat="1" x14ac:dyDescent="0.3">
      <c r="T169" s="256"/>
    </row>
    <row r="170" spans="20:20" s="5" customFormat="1" x14ac:dyDescent="0.3">
      <c r="T170" s="256"/>
    </row>
    <row r="171" spans="20:20" s="5" customFormat="1" x14ac:dyDescent="0.3">
      <c r="T171" s="256"/>
    </row>
    <row r="172" spans="20:20" s="5" customFormat="1" x14ac:dyDescent="0.3">
      <c r="T172" s="256"/>
    </row>
    <row r="173" spans="20:20" s="5" customFormat="1" x14ac:dyDescent="0.3">
      <c r="T173" s="256"/>
    </row>
    <row r="174" spans="20:20" s="5" customFormat="1" x14ac:dyDescent="0.3">
      <c r="T174" s="256"/>
    </row>
    <row r="175" spans="20:20" s="5" customFormat="1" x14ac:dyDescent="0.3">
      <c r="T175" s="256"/>
    </row>
    <row r="176" spans="20:20" s="5" customFormat="1" x14ac:dyDescent="0.3">
      <c r="T176" s="256"/>
    </row>
    <row r="177" spans="20:20" s="5" customFormat="1" x14ac:dyDescent="0.3">
      <c r="T177" s="256"/>
    </row>
    <row r="178" spans="20:20" s="5" customFormat="1" x14ac:dyDescent="0.3">
      <c r="T178" s="256"/>
    </row>
    <row r="179" spans="20:20" s="5" customFormat="1" x14ac:dyDescent="0.3">
      <c r="T179" s="256"/>
    </row>
    <row r="180" spans="20:20" s="5" customFormat="1" x14ac:dyDescent="0.3">
      <c r="T180" s="256"/>
    </row>
    <row r="181" spans="20:20" s="5" customFormat="1" x14ac:dyDescent="0.3">
      <c r="T181" s="256"/>
    </row>
    <row r="182" spans="20:20" s="5" customFormat="1" x14ac:dyDescent="0.3">
      <c r="T182" s="256"/>
    </row>
    <row r="183" spans="20:20" s="5" customFormat="1" x14ac:dyDescent="0.3">
      <c r="T183" s="256"/>
    </row>
    <row r="184" spans="20:20" s="5" customFormat="1" x14ac:dyDescent="0.3">
      <c r="T184" s="256"/>
    </row>
    <row r="185" spans="20:20" s="5" customFormat="1" x14ac:dyDescent="0.3">
      <c r="T185" s="256"/>
    </row>
    <row r="186" spans="20:20" s="5" customFormat="1" x14ac:dyDescent="0.3">
      <c r="T186" s="256"/>
    </row>
    <row r="187" spans="20:20" s="5" customFormat="1" x14ac:dyDescent="0.3">
      <c r="T187" s="256"/>
    </row>
    <row r="188" spans="20:20" s="5" customFormat="1" x14ac:dyDescent="0.3">
      <c r="T188" s="256"/>
    </row>
    <row r="189" spans="20:20" s="5" customFormat="1" x14ac:dyDescent="0.3">
      <c r="T189" s="256"/>
    </row>
    <row r="190" spans="20:20" s="5" customFormat="1" x14ac:dyDescent="0.3">
      <c r="T190" s="256"/>
    </row>
    <row r="191" spans="20:20" s="5" customFormat="1" x14ac:dyDescent="0.3">
      <c r="T191" s="256"/>
    </row>
    <row r="192" spans="20:20" s="5" customFormat="1" x14ac:dyDescent="0.3">
      <c r="T192" s="256"/>
    </row>
    <row r="193" spans="20:20" s="5" customFormat="1" x14ac:dyDescent="0.3">
      <c r="T193" s="256"/>
    </row>
    <row r="194" spans="20:20" s="5" customFormat="1" x14ac:dyDescent="0.3">
      <c r="T194" s="256"/>
    </row>
    <row r="195" spans="20:20" s="5" customFormat="1" x14ac:dyDescent="0.3">
      <c r="T195" s="256"/>
    </row>
    <row r="196" spans="20:20" s="5" customFormat="1" x14ac:dyDescent="0.3">
      <c r="T196" s="256"/>
    </row>
    <row r="197" spans="20:20" s="5" customFormat="1" x14ac:dyDescent="0.3">
      <c r="T197" s="256"/>
    </row>
    <row r="198" spans="20:20" s="5" customFormat="1" x14ac:dyDescent="0.3">
      <c r="T198" s="256"/>
    </row>
    <row r="199" spans="20:20" s="5" customFormat="1" x14ac:dyDescent="0.3">
      <c r="T199" s="256"/>
    </row>
    <row r="200" spans="20:20" s="5" customFormat="1" x14ac:dyDescent="0.3">
      <c r="T200" s="256"/>
    </row>
    <row r="201" spans="20:20" s="5" customFormat="1" x14ac:dyDescent="0.3">
      <c r="T201" s="256"/>
    </row>
    <row r="202" spans="20:20" s="5" customFormat="1" x14ac:dyDescent="0.3">
      <c r="T202" s="256"/>
    </row>
    <row r="203" spans="20:20" s="5" customFormat="1" x14ac:dyDescent="0.3">
      <c r="T203" s="256"/>
    </row>
    <row r="204" spans="20:20" s="5" customFormat="1" x14ac:dyDescent="0.3">
      <c r="T204" s="256"/>
    </row>
    <row r="205" spans="20:20" s="5" customFormat="1" x14ac:dyDescent="0.3">
      <c r="T205" s="256"/>
    </row>
    <row r="206" spans="20:20" s="5" customFormat="1" x14ac:dyDescent="0.3">
      <c r="T206" s="256"/>
    </row>
    <row r="207" spans="20:20" s="5" customFormat="1" x14ac:dyDescent="0.3">
      <c r="T207" s="256"/>
    </row>
    <row r="208" spans="20:20" s="5" customFormat="1" x14ac:dyDescent="0.3">
      <c r="T208" s="256"/>
    </row>
    <row r="209" spans="20:20" s="5" customFormat="1" x14ac:dyDescent="0.3">
      <c r="T209" s="256"/>
    </row>
    <row r="210" spans="20:20" s="5" customFormat="1" x14ac:dyDescent="0.3">
      <c r="T210" s="256"/>
    </row>
    <row r="211" spans="20:20" s="5" customFormat="1" x14ac:dyDescent="0.3">
      <c r="T211" s="256"/>
    </row>
    <row r="212" spans="20:20" s="5" customFormat="1" x14ac:dyDescent="0.3">
      <c r="T212" s="256"/>
    </row>
    <row r="213" spans="20:20" s="5" customFormat="1" x14ac:dyDescent="0.3">
      <c r="T213" s="256"/>
    </row>
    <row r="214" spans="20:20" s="5" customFormat="1" x14ac:dyDescent="0.3">
      <c r="T214" s="256"/>
    </row>
    <row r="215" spans="20:20" s="5" customFormat="1" x14ac:dyDescent="0.3">
      <c r="T215" s="256"/>
    </row>
    <row r="216" spans="20:20" s="5" customFormat="1" x14ac:dyDescent="0.3">
      <c r="T216" s="256"/>
    </row>
    <row r="217" spans="20:20" s="5" customFormat="1" x14ac:dyDescent="0.3">
      <c r="T217" s="256"/>
    </row>
    <row r="218" spans="20:20" s="5" customFormat="1" x14ac:dyDescent="0.3">
      <c r="T218" s="256"/>
    </row>
    <row r="219" spans="20:20" s="5" customFormat="1" x14ac:dyDescent="0.3">
      <c r="T219" s="256"/>
    </row>
    <row r="220" spans="20:20" s="5" customFormat="1" x14ac:dyDescent="0.3">
      <c r="T220" s="256"/>
    </row>
    <row r="221" spans="20:20" s="5" customFormat="1" x14ac:dyDescent="0.3">
      <c r="T221" s="256"/>
    </row>
    <row r="222" spans="20:20" s="5" customFormat="1" x14ac:dyDescent="0.3">
      <c r="T222" s="256"/>
    </row>
    <row r="223" spans="20:20" s="5" customFormat="1" x14ac:dyDescent="0.3">
      <c r="T223" s="256"/>
    </row>
    <row r="224" spans="20:20" s="5" customFormat="1" x14ac:dyDescent="0.3">
      <c r="T224" s="256"/>
    </row>
    <row r="225" spans="20:20" s="5" customFormat="1" x14ac:dyDescent="0.3">
      <c r="T225" s="256"/>
    </row>
    <row r="226" spans="20:20" s="5" customFormat="1" x14ac:dyDescent="0.3">
      <c r="T226" s="256"/>
    </row>
    <row r="227" spans="20:20" s="5" customFormat="1" x14ac:dyDescent="0.3">
      <c r="T227" s="256"/>
    </row>
    <row r="228" spans="20:20" s="5" customFormat="1" x14ac:dyDescent="0.3">
      <c r="T228" s="256"/>
    </row>
    <row r="229" spans="20:20" s="5" customFormat="1" x14ac:dyDescent="0.3">
      <c r="T229" s="256"/>
    </row>
    <row r="230" spans="20:20" s="5" customFormat="1" x14ac:dyDescent="0.3">
      <c r="T230" s="256"/>
    </row>
    <row r="231" spans="20:20" s="5" customFormat="1" x14ac:dyDescent="0.3">
      <c r="T231" s="256"/>
    </row>
    <row r="232" spans="20:20" s="5" customFormat="1" x14ac:dyDescent="0.3">
      <c r="T232" s="256"/>
    </row>
    <row r="233" spans="20:20" s="5" customFormat="1" x14ac:dyDescent="0.3">
      <c r="T233" s="256"/>
    </row>
    <row r="234" spans="20:20" s="5" customFormat="1" x14ac:dyDescent="0.3">
      <c r="T234" s="256"/>
    </row>
    <row r="235" spans="20:20" s="5" customFormat="1" x14ac:dyDescent="0.3">
      <c r="T235" s="256"/>
    </row>
    <row r="236" spans="20:20" s="5" customFormat="1" x14ac:dyDescent="0.3">
      <c r="T236" s="256"/>
    </row>
    <row r="237" spans="20:20" s="5" customFormat="1" x14ac:dyDescent="0.3">
      <c r="T237" s="256"/>
    </row>
    <row r="238" spans="20:20" s="5" customFormat="1" x14ac:dyDescent="0.3">
      <c r="T238" s="256"/>
    </row>
    <row r="239" spans="20:20" s="5" customFormat="1" x14ac:dyDescent="0.3">
      <c r="T239" s="256"/>
    </row>
    <row r="240" spans="20:20" s="5" customFormat="1" x14ac:dyDescent="0.3">
      <c r="T240" s="256"/>
    </row>
    <row r="241" spans="20:20" s="5" customFormat="1" x14ac:dyDescent="0.3">
      <c r="T241" s="256"/>
    </row>
    <row r="242" spans="20:20" s="5" customFormat="1" x14ac:dyDescent="0.3">
      <c r="T242" s="256"/>
    </row>
    <row r="243" spans="20:20" s="5" customFormat="1" x14ac:dyDescent="0.3">
      <c r="T243" s="256"/>
    </row>
    <row r="244" spans="20:20" s="5" customFormat="1" x14ac:dyDescent="0.3">
      <c r="T244" s="256"/>
    </row>
    <row r="245" spans="20:20" s="5" customFormat="1" x14ac:dyDescent="0.3">
      <c r="T245" s="256"/>
    </row>
    <row r="246" spans="20:20" s="5" customFormat="1" x14ac:dyDescent="0.3">
      <c r="T246" s="256"/>
    </row>
    <row r="247" spans="20:20" s="5" customFormat="1" x14ac:dyDescent="0.3">
      <c r="T247" s="256"/>
    </row>
    <row r="248" spans="20:20" s="5" customFormat="1" x14ac:dyDescent="0.3">
      <c r="T248" s="256"/>
    </row>
    <row r="249" spans="20:20" s="5" customFormat="1" x14ac:dyDescent="0.3">
      <c r="T249" s="256"/>
    </row>
    <row r="250" spans="20:20" s="5" customFormat="1" x14ac:dyDescent="0.3">
      <c r="T250" s="256"/>
    </row>
    <row r="251" spans="20:20" s="5" customFormat="1" x14ac:dyDescent="0.3">
      <c r="T251" s="256"/>
    </row>
    <row r="252" spans="20:20" s="5" customFormat="1" x14ac:dyDescent="0.3">
      <c r="T252" s="256"/>
    </row>
    <row r="253" spans="20:20" s="5" customFormat="1" x14ac:dyDescent="0.3">
      <c r="T253" s="256"/>
    </row>
    <row r="254" spans="20:20" s="5" customFormat="1" x14ac:dyDescent="0.3">
      <c r="T254" s="256"/>
    </row>
    <row r="255" spans="20:20" s="5" customFormat="1" x14ac:dyDescent="0.3">
      <c r="T255" s="256"/>
    </row>
    <row r="256" spans="20:20" s="5" customFormat="1" x14ac:dyDescent="0.3">
      <c r="T256" s="256"/>
    </row>
    <row r="257" spans="20:20" s="5" customFormat="1" x14ac:dyDescent="0.3">
      <c r="T257" s="256"/>
    </row>
    <row r="258" spans="20:20" s="5" customFormat="1" x14ac:dyDescent="0.3">
      <c r="T258" s="256"/>
    </row>
    <row r="259" spans="20:20" s="5" customFormat="1" x14ac:dyDescent="0.3">
      <c r="T259" s="256"/>
    </row>
    <row r="260" spans="20:20" s="5" customFormat="1" x14ac:dyDescent="0.3">
      <c r="T260" s="256"/>
    </row>
    <row r="261" spans="20:20" s="5" customFormat="1" x14ac:dyDescent="0.3">
      <c r="T261" s="256"/>
    </row>
    <row r="262" spans="20:20" s="5" customFormat="1" x14ac:dyDescent="0.3">
      <c r="T262" s="256"/>
    </row>
    <row r="263" spans="20:20" s="5" customFormat="1" x14ac:dyDescent="0.3">
      <c r="T263" s="256"/>
    </row>
    <row r="264" spans="20:20" s="5" customFormat="1" x14ac:dyDescent="0.3">
      <c r="T264" s="256"/>
    </row>
    <row r="265" spans="20:20" s="5" customFormat="1" x14ac:dyDescent="0.3">
      <c r="T265" s="256"/>
    </row>
    <row r="266" spans="20:20" s="5" customFormat="1" x14ac:dyDescent="0.3">
      <c r="T266" s="256"/>
    </row>
    <row r="267" spans="20:20" s="5" customFormat="1" x14ac:dyDescent="0.3">
      <c r="T267" s="256"/>
    </row>
    <row r="268" spans="20:20" s="5" customFormat="1" x14ac:dyDescent="0.3">
      <c r="T268" s="256"/>
    </row>
    <row r="269" spans="20:20" s="5" customFormat="1" x14ac:dyDescent="0.3">
      <c r="T269" s="256"/>
    </row>
    <row r="270" spans="20:20" s="5" customFormat="1" x14ac:dyDescent="0.3">
      <c r="T270" s="256"/>
    </row>
    <row r="271" spans="20:20" s="5" customFormat="1" x14ac:dyDescent="0.3">
      <c r="T271" s="256"/>
    </row>
    <row r="272" spans="20:20" s="5" customFormat="1" x14ac:dyDescent="0.3">
      <c r="T272" s="256"/>
    </row>
    <row r="273" spans="20:20" s="5" customFormat="1" x14ac:dyDescent="0.3">
      <c r="T273" s="256"/>
    </row>
    <row r="274" spans="20:20" s="5" customFormat="1" x14ac:dyDescent="0.3">
      <c r="T274" s="256"/>
    </row>
    <row r="275" spans="20:20" s="5" customFormat="1" x14ac:dyDescent="0.3">
      <c r="T275" s="256"/>
    </row>
    <row r="276" spans="20:20" s="5" customFormat="1" x14ac:dyDescent="0.3">
      <c r="T276" s="256"/>
    </row>
    <row r="277" spans="20:20" s="5" customFormat="1" x14ac:dyDescent="0.3">
      <c r="T277" s="256"/>
    </row>
    <row r="278" spans="20:20" s="5" customFormat="1" x14ac:dyDescent="0.3">
      <c r="T278" s="256"/>
    </row>
    <row r="279" spans="20:20" s="5" customFormat="1" x14ac:dyDescent="0.3">
      <c r="T279" s="256"/>
    </row>
    <row r="280" spans="20:20" s="5" customFormat="1" x14ac:dyDescent="0.3">
      <c r="T280" s="256"/>
    </row>
    <row r="281" spans="20:20" s="5" customFormat="1" x14ac:dyDescent="0.3">
      <c r="T281" s="256"/>
    </row>
    <row r="282" spans="20:20" s="5" customFormat="1" x14ac:dyDescent="0.3">
      <c r="T282" s="256"/>
    </row>
    <row r="283" spans="20:20" s="5" customFormat="1" x14ac:dyDescent="0.3">
      <c r="T283" s="256"/>
    </row>
    <row r="284" spans="20:20" s="5" customFormat="1" x14ac:dyDescent="0.3">
      <c r="T284" s="256"/>
    </row>
    <row r="285" spans="20:20" s="5" customFormat="1" x14ac:dyDescent="0.3">
      <c r="T285" s="256"/>
    </row>
    <row r="286" spans="20:20" s="5" customFormat="1" x14ac:dyDescent="0.3">
      <c r="T286" s="256"/>
    </row>
    <row r="287" spans="20:20" s="5" customFormat="1" x14ac:dyDescent="0.3">
      <c r="T287" s="256"/>
    </row>
    <row r="288" spans="20:20" s="5" customFormat="1" x14ac:dyDescent="0.3">
      <c r="T288" s="256"/>
    </row>
    <row r="289" spans="20:20" s="5" customFormat="1" x14ac:dyDescent="0.3">
      <c r="T289" s="256"/>
    </row>
    <row r="290" spans="20:20" s="5" customFormat="1" x14ac:dyDescent="0.3">
      <c r="T290" s="256"/>
    </row>
    <row r="291" spans="20:20" s="5" customFormat="1" x14ac:dyDescent="0.3">
      <c r="T291" s="256"/>
    </row>
    <row r="292" spans="20:20" s="5" customFormat="1" x14ac:dyDescent="0.3">
      <c r="T292" s="256"/>
    </row>
    <row r="293" spans="20:20" s="5" customFormat="1" x14ac:dyDescent="0.3">
      <c r="T293" s="256"/>
    </row>
    <row r="294" spans="20:20" s="5" customFormat="1" x14ac:dyDescent="0.3">
      <c r="T294" s="256"/>
    </row>
    <row r="295" spans="20:20" s="5" customFormat="1" x14ac:dyDescent="0.3">
      <c r="T295" s="256"/>
    </row>
    <row r="296" spans="20:20" s="5" customFormat="1" x14ac:dyDescent="0.3">
      <c r="T296" s="256"/>
    </row>
    <row r="297" spans="20:20" s="5" customFormat="1" x14ac:dyDescent="0.3">
      <c r="T297" s="256"/>
    </row>
    <row r="298" spans="20:20" s="5" customFormat="1" x14ac:dyDescent="0.3">
      <c r="T298" s="256"/>
    </row>
    <row r="299" spans="20:20" s="5" customFormat="1" x14ac:dyDescent="0.3">
      <c r="T299" s="256"/>
    </row>
    <row r="300" spans="20:20" s="5" customFormat="1" x14ac:dyDescent="0.3">
      <c r="T300" s="256"/>
    </row>
    <row r="301" spans="20:20" s="5" customFormat="1" x14ac:dyDescent="0.3">
      <c r="T301" s="256"/>
    </row>
    <row r="302" spans="20:20" s="5" customFormat="1" x14ac:dyDescent="0.3">
      <c r="T302" s="256"/>
    </row>
    <row r="303" spans="20:20" s="5" customFormat="1" x14ac:dyDescent="0.3">
      <c r="T303" s="256"/>
    </row>
    <row r="304" spans="20:20" s="5" customFormat="1" x14ac:dyDescent="0.3">
      <c r="T304" s="256"/>
    </row>
    <row r="305" spans="20:20" s="5" customFormat="1" x14ac:dyDescent="0.3">
      <c r="T305" s="256"/>
    </row>
    <row r="306" spans="20:20" s="5" customFormat="1" x14ac:dyDescent="0.3">
      <c r="T306" s="256"/>
    </row>
    <row r="307" spans="20:20" s="5" customFormat="1" x14ac:dyDescent="0.3">
      <c r="T307" s="256"/>
    </row>
    <row r="308" spans="20:20" s="5" customFormat="1" x14ac:dyDescent="0.3">
      <c r="T308" s="256"/>
    </row>
    <row r="309" spans="20:20" s="5" customFormat="1" x14ac:dyDescent="0.3">
      <c r="T309" s="256"/>
    </row>
    <row r="310" spans="20:20" s="5" customFormat="1" x14ac:dyDescent="0.3">
      <c r="T310" s="256"/>
    </row>
    <row r="311" spans="20:20" s="5" customFormat="1" x14ac:dyDescent="0.3">
      <c r="T311" s="256"/>
    </row>
    <row r="312" spans="20:20" s="5" customFormat="1" x14ac:dyDescent="0.3">
      <c r="T312" s="256"/>
    </row>
    <row r="313" spans="20:20" s="5" customFormat="1" x14ac:dyDescent="0.3">
      <c r="T313" s="256"/>
    </row>
    <row r="314" spans="20:20" s="5" customFormat="1" x14ac:dyDescent="0.3">
      <c r="T314" s="256"/>
    </row>
    <row r="315" spans="20:20" s="5" customFormat="1" x14ac:dyDescent="0.3">
      <c r="T315" s="256"/>
    </row>
    <row r="316" spans="20:20" s="5" customFormat="1" x14ac:dyDescent="0.3">
      <c r="T316" s="256"/>
    </row>
    <row r="317" spans="20:20" s="5" customFormat="1" x14ac:dyDescent="0.3">
      <c r="T317" s="256"/>
    </row>
    <row r="318" spans="20:20" s="5" customFormat="1" x14ac:dyDescent="0.3">
      <c r="T318" s="256"/>
    </row>
    <row r="319" spans="20:20" s="5" customFormat="1" x14ac:dyDescent="0.3">
      <c r="T319" s="256"/>
    </row>
    <row r="320" spans="20:20" s="5" customFormat="1" x14ac:dyDescent="0.3">
      <c r="T320" s="256"/>
    </row>
    <row r="321" spans="20:20" s="5" customFormat="1" x14ac:dyDescent="0.3">
      <c r="T321" s="256"/>
    </row>
    <row r="322" spans="20:20" s="5" customFormat="1" x14ac:dyDescent="0.3">
      <c r="T322" s="256"/>
    </row>
    <row r="323" spans="20:20" s="5" customFormat="1" x14ac:dyDescent="0.3">
      <c r="T323" s="256"/>
    </row>
    <row r="324" spans="20:20" s="5" customFormat="1" x14ac:dyDescent="0.3">
      <c r="T324" s="256"/>
    </row>
    <row r="325" spans="20:20" s="5" customFormat="1" x14ac:dyDescent="0.3">
      <c r="T325" s="256"/>
    </row>
    <row r="326" spans="20:20" s="5" customFormat="1" x14ac:dyDescent="0.3">
      <c r="T326" s="256"/>
    </row>
    <row r="327" spans="20:20" s="5" customFormat="1" x14ac:dyDescent="0.3">
      <c r="T327" s="256"/>
    </row>
    <row r="328" spans="20:20" s="5" customFormat="1" x14ac:dyDescent="0.3">
      <c r="T328" s="256"/>
    </row>
    <row r="329" spans="20:20" s="5" customFormat="1" x14ac:dyDescent="0.3">
      <c r="T329" s="256"/>
    </row>
    <row r="330" spans="20:20" s="5" customFormat="1" x14ac:dyDescent="0.3">
      <c r="T330" s="256"/>
    </row>
    <row r="331" spans="20:20" s="5" customFormat="1" x14ac:dyDescent="0.3">
      <c r="T331" s="256"/>
    </row>
    <row r="332" spans="20:20" s="5" customFormat="1" x14ac:dyDescent="0.3">
      <c r="T332" s="256"/>
    </row>
    <row r="333" spans="20:20" s="5" customFormat="1" x14ac:dyDescent="0.3">
      <c r="T333" s="256"/>
    </row>
    <row r="334" spans="20:20" s="5" customFormat="1" x14ac:dyDescent="0.3">
      <c r="T334" s="256"/>
    </row>
    <row r="335" spans="20:20" s="5" customFormat="1" x14ac:dyDescent="0.3">
      <c r="T335" s="256"/>
    </row>
    <row r="336" spans="20:20" s="5" customFormat="1" x14ac:dyDescent="0.3">
      <c r="T336" s="256"/>
    </row>
    <row r="337" spans="20:20" s="5" customFormat="1" x14ac:dyDescent="0.3">
      <c r="T337" s="256"/>
    </row>
    <row r="338" spans="20:20" s="5" customFormat="1" x14ac:dyDescent="0.3">
      <c r="T338" s="256"/>
    </row>
    <row r="339" spans="20:20" s="5" customFormat="1" x14ac:dyDescent="0.3">
      <c r="T339" s="256"/>
    </row>
    <row r="340" spans="20:20" s="5" customFormat="1" x14ac:dyDescent="0.3">
      <c r="T340" s="256"/>
    </row>
    <row r="341" spans="20:20" s="5" customFormat="1" x14ac:dyDescent="0.3">
      <c r="T341" s="256"/>
    </row>
    <row r="342" spans="20:20" s="5" customFormat="1" x14ac:dyDescent="0.3">
      <c r="T342" s="256"/>
    </row>
    <row r="343" spans="20:20" s="5" customFormat="1" x14ac:dyDescent="0.3">
      <c r="T343" s="256"/>
    </row>
    <row r="344" spans="20:20" s="5" customFormat="1" x14ac:dyDescent="0.3">
      <c r="T344" s="256"/>
    </row>
    <row r="345" spans="20:20" s="5" customFormat="1" x14ac:dyDescent="0.3">
      <c r="T345" s="256"/>
    </row>
    <row r="346" spans="20:20" s="5" customFormat="1" x14ac:dyDescent="0.3">
      <c r="T346" s="256"/>
    </row>
    <row r="347" spans="20:20" s="5" customFormat="1" x14ac:dyDescent="0.3">
      <c r="T347" s="256"/>
    </row>
    <row r="348" spans="20:20" s="5" customFormat="1" x14ac:dyDescent="0.3">
      <c r="T348" s="256"/>
    </row>
    <row r="349" spans="20:20" s="5" customFormat="1" x14ac:dyDescent="0.3">
      <c r="T349" s="256"/>
    </row>
    <row r="350" spans="20:20" s="5" customFormat="1" x14ac:dyDescent="0.3">
      <c r="T350" s="256"/>
    </row>
    <row r="351" spans="20:20" s="5" customFormat="1" x14ac:dyDescent="0.3">
      <c r="T351" s="256"/>
    </row>
    <row r="352" spans="20:20" s="5" customFormat="1" x14ac:dyDescent="0.3">
      <c r="T352" s="256"/>
    </row>
    <row r="353" spans="20:20" s="5" customFormat="1" x14ac:dyDescent="0.3">
      <c r="T353" s="256"/>
    </row>
    <row r="354" spans="20:20" s="5" customFormat="1" x14ac:dyDescent="0.3">
      <c r="T354" s="256"/>
    </row>
    <row r="355" spans="20:20" s="5" customFormat="1" x14ac:dyDescent="0.3">
      <c r="T355" s="256"/>
    </row>
    <row r="356" spans="20:20" s="5" customFormat="1" x14ac:dyDescent="0.3">
      <c r="T356" s="256"/>
    </row>
    <row r="357" spans="20:20" s="5" customFormat="1" x14ac:dyDescent="0.3">
      <c r="T357" s="256"/>
    </row>
    <row r="358" spans="20:20" s="5" customFormat="1" x14ac:dyDescent="0.3">
      <c r="T358" s="256"/>
    </row>
    <row r="359" spans="20:20" s="5" customFormat="1" x14ac:dyDescent="0.3">
      <c r="T359" s="256"/>
    </row>
    <row r="360" spans="20:20" s="5" customFormat="1" x14ac:dyDescent="0.3">
      <c r="T360" s="256"/>
    </row>
    <row r="361" spans="20:20" s="5" customFormat="1" x14ac:dyDescent="0.3">
      <c r="T361" s="256"/>
    </row>
    <row r="362" spans="20:20" s="5" customFormat="1" x14ac:dyDescent="0.3">
      <c r="T362" s="256"/>
    </row>
    <row r="363" spans="20:20" s="5" customFormat="1" x14ac:dyDescent="0.3">
      <c r="T363" s="256"/>
    </row>
    <row r="364" spans="20:20" s="5" customFormat="1" x14ac:dyDescent="0.3">
      <c r="T364" s="256"/>
    </row>
    <row r="365" spans="20:20" s="5" customFormat="1" x14ac:dyDescent="0.3">
      <c r="T365" s="256"/>
    </row>
    <row r="366" spans="20:20" s="5" customFormat="1" x14ac:dyDescent="0.3">
      <c r="T366" s="256"/>
    </row>
    <row r="367" spans="20:20" s="5" customFormat="1" x14ac:dyDescent="0.3">
      <c r="T367" s="256"/>
    </row>
    <row r="368" spans="20:20" s="5" customFormat="1" x14ac:dyDescent="0.3">
      <c r="T368" s="256"/>
    </row>
    <row r="369" spans="20:20" s="5" customFormat="1" x14ac:dyDescent="0.3">
      <c r="T369" s="256"/>
    </row>
    <row r="370" spans="20:20" s="5" customFormat="1" x14ac:dyDescent="0.3">
      <c r="T370" s="256"/>
    </row>
    <row r="371" spans="20:20" s="5" customFormat="1" x14ac:dyDescent="0.3">
      <c r="T371" s="256"/>
    </row>
    <row r="372" spans="20:20" s="5" customFormat="1" x14ac:dyDescent="0.3">
      <c r="T372" s="256"/>
    </row>
    <row r="373" spans="20:20" s="5" customFormat="1" x14ac:dyDescent="0.3">
      <c r="T373" s="256"/>
    </row>
    <row r="374" spans="20:20" s="5" customFormat="1" x14ac:dyDescent="0.3">
      <c r="T374" s="256"/>
    </row>
    <row r="375" spans="20:20" s="5" customFormat="1" x14ac:dyDescent="0.3">
      <c r="T375" s="256"/>
    </row>
    <row r="376" spans="20:20" s="5" customFormat="1" x14ac:dyDescent="0.3">
      <c r="T376" s="256"/>
    </row>
    <row r="377" spans="20:20" s="5" customFormat="1" x14ac:dyDescent="0.3">
      <c r="T377" s="256"/>
    </row>
    <row r="378" spans="20:20" s="5" customFormat="1" x14ac:dyDescent="0.3">
      <c r="T378" s="256"/>
    </row>
    <row r="379" spans="20:20" s="5" customFormat="1" x14ac:dyDescent="0.3">
      <c r="T379" s="256"/>
    </row>
    <row r="380" spans="20:20" s="5" customFormat="1" x14ac:dyDescent="0.3">
      <c r="T380" s="256"/>
    </row>
    <row r="381" spans="20:20" s="5" customFormat="1" x14ac:dyDescent="0.3">
      <c r="T381" s="256"/>
    </row>
    <row r="382" spans="20:20" s="5" customFormat="1" x14ac:dyDescent="0.3">
      <c r="T382" s="256"/>
    </row>
    <row r="383" spans="20:20" s="5" customFormat="1" x14ac:dyDescent="0.3">
      <c r="T383" s="256"/>
    </row>
    <row r="384" spans="20:20" s="5" customFormat="1" x14ac:dyDescent="0.3">
      <c r="T384" s="256"/>
    </row>
    <row r="385" spans="20:20" s="5" customFormat="1" x14ac:dyDescent="0.3">
      <c r="T385" s="256"/>
    </row>
    <row r="386" spans="20:20" s="5" customFormat="1" x14ac:dyDescent="0.3">
      <c r="T386" s="256"/>
    </row>
    <row r="387" spans="20:20" s="5" customFormat="1" x14ac:dyDescent="0.3">
      <c r="T387" s="256"/>
    </row>
    <row r="388" spans="20:20" s="5" customFormat="1" x14ac:dyDescent="0.3">
      <c r="T388" s="256"/>
    </row>
    <row r="389" spans="20:20" s="5" customFormat="1" x14ac:dyDescent="0.3">
      <c r="T389" s="256"/>
    </row>
    <row r="390" spans="20:20" s="5" customFormat="1" x14ac:dyDescent="0.3">
      <c r="T390" s="256"/>
    </row>
    <row r="391" spans="20:20" s="5" customFormat="1" x14ac:dyDescent="0.3">
      <c r="T391" s="256"/>
    </row>
    <row r="392" spans="20:20" s="5" customFormat="1" x14ac:dyDescent="0.3">
      <c r="T392" s="256"/>
    </row>
    <row r="393" spans="20:20" s="5" customFormat="1" x14ac:dyDescent="0.3">
      <c r="T393" s="256"/>
    </row>
    <row r="394" spans="20:20" s="5" customFormat="1" x14ac:dyDescent="0.3">
      <c r="T394" s="256"/>
    </row>
    <row r="395" spans="20:20" s="5" customFormat="1" x14ac:dyDescent="0.3">
      <c r="T395" s="256"/>
    </row>
    <row r="396" spans="20:20" s="5" customFormat="1" x14ac:dyDescent="0.3">
      <c r="T396" s="256"/>
    </row>
    <row r="397" spans="20:20" s="5" customFormat="1" x14ac:dyDescent="0.3">
      <c r="T397" s="256"/>
    </row>
    <row r="398" spans="20:20" s="5" customFormat="1" x14ac:dyDescent="0.3">
      <c r="T398" s="256"/>
    </row>
    <row r="399" spans="20:20" s="5" customFormat="1" x14ac:dyDescent="0.3">
      <c r="T399" s="256"/>
    </row>
    <row r="400" spans="20:20" s="5" customFormat="1" x14ac:dyDescent="0.3">
      <c r="T400" s="256"/>
    </row>
    <row r="401" spans="20:20" s="5" customFormat="1" x14ac:dyDescent="0.3">
      <c r="T401" s="256"/>
    </row>
    <row r="402" spans="20:20" s="5" customFormat="1" x14ac:dyDescent="0.3">
      <c r="T402" s="256"/>
    </row>
    <row r="403" spans="20:20" s="5" customFormat="1" x14ac:dyDescent="0.3">
      <c r="T403" s="256"/>
    </row>
    <row r="404" spans="20:20" s="5" customFormat="1" x14ac:dyDescent="0.3">
      <c r="T404" s="256"/>
    </row>
    <row r="405" spans="20:20" s="5" customFormat="1" x14ac:dyDescent="0.3">
      <c r="T405" s="256"/>
    </row>
    <row r="406" spans="20:20" s="5" customFormat="1" x14ac:dyDescent="0.3">
      <c r="T406" s="256"/>
    </row>
    <row r="407" spans="20:20" s="5" customFormat="1" x14ac:dyDescent="0.3">
      <c r="T407" s="256"/>
    </row>
    <row r="408" spans="20:20" s="5" customFormat="1" x14ac:dyDescent="0.3">
      <c r="T408" s="256"/>
    </row>
    <row r="409" spans="20:20" s="5" customFormat="1" x14ac:dyDescent="0.3">
      <c r="T409" s="256"/>
    </row>
    <row r="410" spans="20:20" s="5" customFormat="1" x14ac:dyDescent="0.3">
      <c r="T410" s="256"/>
    </row>
    <row r="411" spans="20:20" s="5" customFormat="1" x14ac:dyDescent="0.3">
      <c r="T411" s="256"/>
    </row>
    <row r="412" spans="20:20" s="5" customFormat="1" x14ac:dyDescent="0.3">
      <c r="T412" s="256"/>
    </row>
    <row r="413" spans="20:20" s="5" customFormat="1" x14ac:dyDescent="0.3">
      <c r="T413" s="256"/>
    </row>
    <row r="414" spans="20:20" s="5" customFormat="1" x14ac:dyDescent="0.3">
      <c r="T414" s="256"/>
    </row>
    <row r="415" spans="20:20" s="5" customFormat="1" x14ac:dyDescent="0.3">
      <c r="T415" s="256"/>
    </row>
    <row r="416" spans="20:20" s="5" customFormat="1" x14ac:dyDescent="0.3">
      <c r="T416" s="256"/>
    </row>
    <row r="417" spans="20:20" s="5" customFormat="1" x14ac:dyDescent="0.3">
      <c r="T417" s="256"/>
    </row>
    <row r="418" spans="20:20" s="5" customFormat="1" x14ac:dyDescent="0.3">
      <c r="T418" s="256"/>
    </row>
    <row r="419" spans="20:20" s="5" customFormat="1" x14ac:dyDescent="0.3">
      <c r="T419" s="256"/>
    </row>
    <row r="420" spans="20:20" s="5" customFormat="1" x14ac:dyDescent="0.3">
      <c r="T420" s="256"/>
    </row>
    <row r="421" spans="20:20" s="5" customFormat="1" x14ac:dyDescent="0.3">
      <c r="T421" s="256"/>
    </row>
    <row r="422" spans="20:20" s="5" customFormat="1" x14ac:dyDescent="0.3">
      <c r="T422" s="256"/>
    </row>
    <row r="423" spans="20:20" s="5" customFormat="1" x14ac:dyDescent="0.3">
      <c r="T423" s="256"/>
    </row>
    <row r="424" spans="20:20" s="5" customFormat="1" x14ac:dyDescent="0.3">
      <c r="T424" s="256"/>
    </row>
    <row r="425" spans="20:20" s="5" customFormat="1" x14ac:dyDescent="0.3">
      <c r="T425" s="256"/>
    </row>
    <row r="426" spans="20:20" s="5" customFormat="1" x14ac:dyDescent="0.3">
      <c r="T426" s="256"/>
    </row>
    <row r="427" spans="20:20" s="5" customFormat="1" x14ac:dyDescent="0.3">
      <c r="T427" s="256"/>
    </row>
    <row r="428" spans="20:20" s="5" customFormat="1" x14ac:dyDescent="0.3">
      <c r="T428" s="256"/>
    </row>
    <row r="429" spans="20:20" s="5" customFormat="1" x14ac:dyDescent="0.3">
      <c r="T429" s="256"/>
    </row>
    <row r="430" spans="20:20" s="5" customFormat="1" x14ac:dyDescent="0.3">
      <c r="T430" s="256"/>
    </row>
    <row r="431" spans="20:20" s="5" customFormat="1" x14ac:dyDescent="0.3">
      <c r="T431" s="256"/>
    </row>
    <row r="432" spans="20:20" s="5" customFormat="1" x14ac:dyDescent="0.3">
      <c r="T432" s="256"/>
    </row>
    <row r="433" spans="20:20" s="5" customFormat="1" x14ac:dyDescent="0.3">
      <c r="T433" s="256"/>
    </row>
    <row r="434" spans="20:20" s="5" customFormat="1" x14ac:dyDescent="0.3">
      <c r="T434" s="256"/>
    </row>
    <row r="435" spans="20:20" s="5" customFormat="1" x14ac:dyDescent="0.3">
      <c r="T435" s="256"/>
    </row>
    <row r="436" spans="20:20" s="5" customFormat="1" x14ac:dyDescent="0.3">
      <c r="T436" s="256"/>
    </row>
    <row r="437" spans="20:20" s="5" customFormat="1" x14ac:dyDescent="0.3">
      <c r="T437" s="256"/>
    </row>
    <row r="438" spans="20:20" s="5" customFormat="1" x14ac:dyDescent="0.3">
      <c r="T438" s="256"/>
    </row>
    <row r="439" spans="20:20" s="5" customFormat="1" x14ac:dyDescent="0.3">
      <c r="T439" s="256"/>
    </row>
    <row r="440" spans="20:20" s="5" customFormat="1" x14ac:dyDescent="0.3">
      <c r="T440" s="256"/>
    </row>
    <row r="441" spans="20:20" s="5" customFormat="1" x14ac:dyDescent="0.3">
      <c r="T441" s="256"/>
    </row>
    <row r="442" spans="20:20" s="5" customFormat="1" x14ac:dyDescent="0.3">
      <c r="T442" s="256"/>
    </row>
    <row r="443" spans="20:20" s="5" customFormat="1" x14ac:dyDescent="0.3">
      <c r="T443" s="256"/>
    </row>
    <row r="444" spans="20:20" s="5" customFormat="1" x14ac:dyDescent="0.3">
      <c r="T444" s="256"/>
    </row>
    <row r="445" spans="20:20" s="5" customFormat="1" x14ac:dyDescent="0.3">
      <c r="T445" s="256"/>
    </row>
    <row r="446" spans="20:20" s="5" customFormat="1" x14ac:dyDescent="0.3">
      <c r="T446" s="256"/>
    </row>
    <row r="447" spans="20:20" s="5" customFormat="1" x14ac:dyDescent="0.3">
      <c r="T447" s="256"/>
    </row>
    <row r="448" spans="20:20" s="5" customFormat="1" x14ac:dyDescent="0.3">
      <c r="T448" s="256"/>
    </row>
    <row r="449" spans="20:20" s="5" customFormat="1" x14ac:dyDescent="0.3">
      <c r="T449" s="256"/>
    </row>
    <row r="450" spans="20:20" s="5" customFormat="1" x14ac:dyDescent="0.3">
      <c r="T450" s="256"/>
    </row>
    <row r="451" spans="20:20" s="5" customFormat="1" x14ac:dyDescent="0.3">
      <c r="T451" s="256"/>
    </row>
    <row r="452" spans="20:20" s="5" customFormat="1" x14ac:dyDescent="0.3">
      <c r="T452" s="256"/>
    </row>
    <row r="453" spans="20:20" s="5" customFormat="1" x14ac:dyDescent="0.3">
      <c r="T453" s="256"/>
    </row>
    <row r="454" spans="20:20" s="5" customFormat="1" x14ac:dyDescent="0.3">
      <c r="T454" s="256"/>
    </row>
    <row r="455" spans="20:20" s="5" customFormat="1" x14ac:dyDescent="0.3">
      <c r="T455" s="256"/>
    </row>
    <row r="456" spans="20:20" s="5" customFormat="1" x14ac:dyDescent="0.3">
      <c r="T456" s="256"/>
    </row>
    <row r="457" spans="20:20" s="5" customFormat="1" x14ac:dyDescent="0.3">
      <c r="T457" s="256"/>
    </row>
    <row r="458" spans="20:20" s="5" customFormat="1" x14ac:dyDescent="0.3">
      <c r="T458" s="256"/>
    </row>
    <row r="459" spans="20:20" s="5" customFormat="1" x14ac:dyDescent="0.3">
      <c r="T459" s="256"/>
    </row>
    <row r="460" spans="20:20" s="5" customFormat="1" x14ac:dyDescent="0.3">
      <c r="T460" s="256"/>
    </row>
    <row r="461" spans="20:20" s="5" customFormat="1" x14ac:dyDescent="0.3">
      <c r="T461" s="256"/>
    </row>
    <row r="462" spans="20:20" s="5" customFormat="1" x14ac:dyDescent="0.3">
      <c r="T462" s="256"/>
    </row>
    <row r="463" spans="20:20" s="5" customFormat="1" x14ac:dyDescent="0.3">
      <c r="T463" s="256"/>
    </row>
    <row r="464" spans="20:20" s="5" customFormat="1" x14ac:dyDescent="0.3">
      <c r="T464" s="256"/>
    </row>
    <row r="465" spans="20:20" s="5" customFormat="1" x14ac:dyDescent="0.3">
      <c r="T465" s="256"/>
    </row>
    <row r="466" spans="20:20" s="5" customFormat="1" x14ac:dyDescent="0.3">
      <c r="T466" s="256"/>
    </row>
    <row r="467" spans="20:20" s="5" customFormat="1" x14ac:dyDescent="0.3">
      <c r="T467" s="256"/>
    </row>
    <row r="468" spans="20:20" s="5" customFormat="1" x14ac:dyDescent="0.3">
      <c r="T468" s="256"/>
    </row>
    <row r="469" spans="20:20" s="5" customFormat="1" x14ac:dyDescent="0.3">
      <c r="T469" s="256"/>
    </row>
    <row r="470" spans="20:20" s="5" customFormat="1" x14ac:dyDescent="0.3">
      <c r="T470" s="256"/>
    </row>
    <row r="471" spans="20:20" s="5" customFormat="1" x14ac:dyDescent="0.3">
      <c r="T471" s="256"/>
    </row>
    <row r="472" spans="20:20" s="5" customFormat="1" x14ac:dyDescent="0.3">
      <c r="T472" s="256"/>
    </row>
    <row r="473" spans="20:20" s="5" customFormat="1" x14ac:dyDescent="0.3">
      <c r="T473" s="256"/>
    </row>
    <row r="474" spans="20:20" s="5" customFormat="1" x14ac:dyDescent="0.3">
      <c r="T474" s="256"/>
    </row>
    <row r="475" spans="20:20" s="5" customFormat="1" x14ac:dyDescent="0.3">
      <c r="T475" s="256"/>
    </row>
    <row r="476" spans="20:20" s="5" customFormat="1" x14ac:dyDescent="0.3">
      <c r="T476" s="256"/>
    </row>
    <row r="477" spans="20:20" s="5" customFormat="1" x14ac:dyDescent="0.3">
      <c r="T477" s="256"/>
    </row>
    <row r="478" spans="20:20" s="5" customFormat="1" x14ac:dyDescent="0.3">
      <c r="T478" s="256"/>
    </row>
    <row r="479" spans="20:20" s="5" customFormat="1" x14ac:dyDescent="0.3">
      <c r="T479" s="256"/>
    </row>
    <row r="480" spans="20:20" s="5" customFormat="1" x14ac:dyDescent="0.3">
      <c r="T480" s="256"/>
    </row>
    <row r="481" spans="20:20" s="5" customFormat="1" x14ac:dyDescent="0.3">
      <c r="T481" s="256"/>
    </row>
    <row r="482" spans="20:20" s="5" customFormat="1" x14ac:dyDescent="0.3">
      <c r="T482" s="256"/>
    </row>
    <row r="483" spans="20:20" s="5" customFormat="1" x14ac:dyDescent="0.3">
      <c r="T483" s="256"/>
    </row>
    <row r="484" spans="20:20" s="5" customFormat="1" x14ac:dyDescent="0.3">
      <c r="T484" s="256"/>
    </row>
    <row r="485" spans="20:20" s="5" customFormat="1" x14ac:dyDescent="0.3">
      <c r="T485" s="256"/>
    </row>
    <row r="486" spans="20:20" s="5" customFormat="1" x14ac:dyDescent="0.3">
      <c r="T486" s="256"/>
    </row>
    <row r="487" spans="20:20" s="5" customFormat="1" x14ac:dyDescent="0.3">
      <c r="T487" s="256"/>
    </row>
    <row r="488" spans="20:20" s="5" customFormat="1" x14ac:dyDescent="0.3">
      <c r="T488" s="256"/>
    </row>
    <row r="489" spans="20:20" s="5" customFormat="1" x14ac:dyDescent="0.3">
      <c r="T489" s="256"/>
    </row>
    <row r="490" spans="20:20" s="5" customFormat="1" x14ac:dyDescent="0.3">
      <c r="T490" s="256"/>
    </row>
    <row r="491" spans="20:20" s="5" customFormat="1" x14ac:dyDescent="0.3">
      <c r="T491" s="256"/>
    </row>
    <row r="492" spans="20:20" s="5" customFormat="1" x14ac:dyDescent="0.3">
      <c r="T492" s="256"/>
    </row>
    <row r="493" spans="20:20" s="5" customFormat="1" x14ac:dyDescent="0.3">
      <c r="T493" s="256"/>
    </row>
    <row r="494" spans="20:20" s="5" customFormat="1" x14ac:dyDescent="0.3">
      <c r="T494" s="256"/>
    </row>
    <row r="495" spans="20:20" s="5" customFormat="1" x14ac:dyDescent="0.3">
      <c r="T495" s="256"/>
    </row>
    <row r="496" spans="20:20" s="5" customFormat="1" x14ac:dyDescent="0.3">
      <c r="T496" s="256"/>
    </row>
    <row r="497" spans="20:20" s="5" customFormat="1" x14ac:dyDescent="0.3">
      <c r="T497" s="256"/>
    </row>
    <row r="498" spans="20:20" s="5" customFormat="1" x14ac:dyDescent="0.3">
      <c r="T498" s="256"/>
    </row>
    <row r="499" spans="20:20" s="5" customFormat="1" x14ac:dyDescent="0.3">
      <c r="T499" s="256"/>
    </row>
    <row r="500" spans="20:20" s="5" customFormat="1" x14ac:dyDescent="0.3">
      <c r="T500" s="256"/>
    </row>
    <row r="501" spans="20:20" s="5" customFormat="1" x14ac:dyDescent="0.3">
      <c r="T501" s="256"/>
    </row>
    <row r="502" spans="20:20" s="5" customFormat="1" x14ac:dyDescent="0.3">
      <c r="T502" s="256"/>
    </row>
    <row r="503" spans="20:20" s="5" customFormat="1" x14ac:dyDescent="0.3">
      <c r="T503" s="256"/>
    </row>
    <row r="504" spans="20:20" s="5" customFormat="1" x14ac:dyDescent="0.3">
      <c r="T504" s="256"/>
    </row>
    <row r="505" spans="20:20" s="5" customFormat="1" x14ac:dyDescent="0.3">
      <c r="T505" s="256"/>
    </row>
    <row r="506" spans="20:20" s="5" customFormat="1" x14ac:dyDescent="0.3">
      <c r="T506" s="256"/>
    </row>
    <row r="507" spans="20:20" s="5" customFormat="1" x14ac:dyDescent="0.3">
      <c r="T507" s="256"/>
    </row>
    <row r="508" spans="20:20" s="5" customFormat="1" x14ac:dyDescent="0.3">
      <c r="T508" s="256"/>
    </row>
    <row r="509" spans="20:20" s="5" customFormat="1" x14ac:dyDescent="0.3">
      <c r="T509" s="256"/>
    </row>
    <row r="510" spans="20:20" s="5" customFormat="1" x14ac:dyDescent="0.3">
      <c r="T510" s="256"/>
    </row>
    <row r="511" spans="20:20" s="5" customFormat="1" x14ac:dyDescent="0.3">
      <c r="T511" s="256"/>
    </row>
    <row r="512" spans="20:20" s="5" customFormat="1" x14ac:dyDescent="0.3">
      <c r="T512" s="256"/>
    </row>
    <row r="513" spans="20:20" s="5" customFormat="1" x14ac:dyDescent="0.3">
      <c r="T513" s="256"/>
    </row>
    <row r="514" spans="20:20" s="5" customFormat="1" x14ac:dyDescent="0.3">
      <c r="T514" s="256"/>
    </row>
    <row r="515" spans="20:20" s="5" customFormat="1" x14ac:dyDescent="0.3">
      <c r="T515" s="256"/>
    </row>
    <row r="516" spans="20:20" s="5" customFormat="1" x14ac:dyDescent="0.3">
      <c r="T516" s="256"/>
    </row>
    <row r="517" spans="20:20" s="5" customFormat="1" x14ac:dyDescent="0.3">
      <c r="T517" s="256"/>
    </row>
    <row r="518" spans="20:20" s="5" customFormat="1" x14ac:dyDescent="0.3">
      <c r="T518" s="256"/>
    </row>
    <row r="519" spans="20:20" s="5" customFormat="1" x14ac:dyDescent="0.3">
      <c r="T519" s="256"/>
    </row>
    <row r="520" spans="20:20" s="5" customFormat="1" x14ac:dyDescent="0.3">
      <c r="T520" s="256"/>
    </row>
    <row r="521" spans="20:20" s="5" customFormat="1" x14ac:dyDescent="0.3">
      <c r="T521" s="256"/>
    </row>
    <row r="522" spans="20:20" s="5" customFormat="1" x14ac:dyDescent="0.3">
      <c r="T522" s="256"/>
    </row>
    <row r="523" spans="20:20" s="5" customFormat="1" x14ac:dyDescent="0.3">
      <c r="T523" s="256"/>
    </row>
    <row r="524" spans="20:20" s="5" customFormat="1" x14ac:dyDescent="0.3">
      <c r="T524" s="256"/>
    </row>
    <row r="525" spans="20:20" s="5" customFormat="1" x14ac:dyDescent="0.3">
      <c r="T525" s="256"/>
    </row>
    <row r="526" spans="20:20" s="5" customFormat="1" x14ac:dyDescent="0.3">
      <c r="T526" s="256"/>
    </row>
    <row r="527" spans="20:20" s="5" customFormat="1" x14ac:dyDescent="0.3">
      <c r="T527" s="256"/>
    </row>
    <row r="528" spans="20:20" s="5" customFormat="1" x14ac:dyDescent="0.3">
      <c r="T528" s="256"/>
    </row>
    <row r="529" spans="20:20" s="5" customFormat="1" x14ac:dyDescent="0.3">
      <c r="T529" s="256"/>
    </row>
    <row r="530" spans="20:20" s="5" customFormat="1" x14ac:dyDescent="0.3">
      <c r="T530" s="256"/>
    </row>
    <row r="531" spans="20:20" s="5" customFormat="1" x14ac:dyDescent="0.3">
      <c r="T531" s="256"/>
    </row>
    <row r="532" spans="20:20" s="5" customFormat="1" x14ac:dyDescent="0.3">
      <c r="T532" s="256"/>
    </row>
    <row r="533" spans="20:20" s="5" customFormat="1" x14ac:dyDescent="0.3">
      <c r="T533" s="256"/>
    </row>
    <row r="534" spans="20:20" s="5" customFormat="1" x14ac:dyDescent="0.3">
      <c r="T534" s="256"/>
    </row>
    <row r="535" spans="20:20" s="5" customFormat="1" x14ac:dyDescent="0.3">
      <c r="T535" s="256"/>
    </row>
    <row r="536" spans="20:20" s="5" customFormat="1" x14ac:dyDescent="0.3">
      <c r="T536" s="256"/>
    </row>
    <row r="537" spans="20:20" s="5" customFormat="1" x14ac:dyDescent="0.3">
      <c r="T537" s="256"/>
    </row>
    <row r="538" spans="20:20" s="5" customFormat="1" x14ac:dyDescent="0.3">
      <c r="T538" s="256"/>
    </row>
    <row r="539" spans="20:20" s="5" customFormat="1" x14ac:dyDescent="0.3">
      <c r="T539" s="256"/>
    </row>
    <row r="540" spans="20:20" s="5" customFormat="1" x14ac:dyDescent="0.3">
      <c r="T540" s="256"/>
    </row>
    <row r="541" spans="20:20" s="5" customFormat="1" x14ac:dyDescent="0.3">
      <c r="T541" s="256"/>
    </row>
    <row r="542" spans="20:20" s="5" customFormat="1" x14ac:dyDescent="0.3">
      <c r="T542" s="256"/>
    </row>
    <row r="543" spans="20:20" s="5" customFormat="1" x14ac:dyDescent="0.3">
      <c r="T543" s="256"/>
    </row>
    <row r="544" spans="20:20" s="5" customFormat="1" x14ac:dyDescent="0.3">
      <c r="T544" s="256"/>
    </row>
    <row r="545" spans="20:20" s="5" customFormat="1" x14ac:dyDescent="0.3">
      <c r="T545" s="256"/>
    </row>
    <row r="546" spans="20:20" s="5" customFormat="1" x14ac:dyDescent="0.3">
      <c r="T546" s="256"/>
    </row>
    <row r="547" spans="20:20" s="5" customFormat="1" x14ac:dyDescent="0.3">
      <c r="T547" s="256"/>
    </row>
    <row r="548" spans="20:20" s="5" customFormat="1" x14ac:dyDescent="0.3">
      <c r="T548" s="256"/>
    </row>
    <row r="549" spans="20:20" s="5" customFormat="1" x14ac:dyDescent="0.3">
      <c r="T549" s="256"/>
    </row>
    <row r="550" spans="20:20" s="5" customFormat="1" x14ac:dyDescent="0.3">
      <c r="T550" s="256"/>
    </row>
    <row r="551" spans="20:20" s="5" customFormat="1" x14ac:dyDescent="0.3">
      <c r="T551" s="256"/>
    </row>
    <row r="552" spans="20:20" s="5" customFormat="1" x14ac:dyDescent="0.3">
      <c r="T552" s="256"/>
    </row>
    <row r="553" spans="20:20" s="5" customFormat="1" x14ac:dyDescent="0.3">
      <c r="T553" s="256"/>
    </row>
    <row r="554" spans="20:20" s="5" customFormat="1" x14ac:dyDescent="0.3">
      <c r="T554" s="256"/>
    </row>
    <row r="555" spans="20:20" s="5" customFormat="1" x14ac:dyDescent="0.3">
      <c r="T555" s="256"/>
    </row>
    <row r="556" spans="20:20" s="5" customFormat="1" x14ac:dyDescent="0.3">
      <c r="T556" s="256"/>
    </row>
    <row r="557" spans="20:20" s="5" customFormat="1" x14ac:dyDescent="0.3">
      <c r="T557" s="256"/>
    </row>
    <row r="558" spans="20:20" s="5" customFormat="1" x14ac:dyDescent="0.3">
      <c r="T558" s="256"/>
    </row>
    <row r="559" spans="20:20" s="5" customFormat="1" x14ac:dyDescent="0.3">
      <c r="T559" s="256"/>
    </row>
    <row r="560" spans="20:20" s="5" customFormat="1" x14ac:dyDescent="0.3">
      <c r="T560" s="256"/>
    </row>
    <row r="561" spans="20:20" s="5" customFormat="1" x14ac:dyDescent="0.3">
      <c r="T561" s="256"/>
    </row>
    <row r="562" spans="20:20" s="5" customFormat="1" x14ac:dyDescent="0.3">
      <c r="T562" s="256"/>
    </row>
    <row r="563" spans="20:20" s="5" customFormat="1" x14ac:dyDescent="0.3">
      <c r="T563" s="256"/>
    </row>
    <row r="564" spans="20:20" s="5" customFormat="1" x14ac:dyDescent="0.3">
      <c r="T564" s="256"/>
    </row>
  </sheetData>
  <sheetProtection algorithmName="SHA-512" hashValue="q2WVAnU/ruhqkgY60+3kv1pR1NQWt2h3ukRKk2Ona9GtTNNRUkb7OvekkS53qZiEcbZ063PdlJxX7Az5aqSMFA==" saltValue="0pRYZJ0/bLtMmZHVZwr49w==" spinCount="100000" sheet="1" objects="1" scenarios="1"/>
  <mergeCells count="12">
    <mergeCell ref="F18:G18"/>
    <mergeCell ref="C18:D18"/>
    <mergeCell ref="Z34:AB34"/>
    <mergeCell ref="T46:V46"/>
    <mergeCell ref="A44:C44"/>
    <mergeCell ref="Z19:AB19"/>
    <mergeCell ref="Z24:AB24"/>
    <mergeCell ref="D37:E37"/>
    <mergeCell ref="D23:E23"/>
    <mergeCell ref="D21:E21"/>
    <mergeCell ref="I46:K46"/>
    <mergeCell ref="L46:M46"/>
  </mergeCells>
  <conditionalFormatting sqref="I16">
    <cfRule type="iconSet" priority="82">
      <iconSet iconSet="3Symbols2" showValue="0">
        <cfvo type="percent" val="0"/>
        <cfvo type="num" val="0"/>
        <cfvo type="num" val="0"/>
      </iconSet>
    </cfRule>
    <cfRule type="cellIs" dxfId="3" priority="86" operator="greaterThan">
      <formula>5</formula>
    </cfRule>
    <cfRule type="cellIs" dxfId="2" priority="87" operator="greaterThan">
      <formula>0</formula>
    </cfRule>
    <cfRule type="cellIs" dxfId="1" priority="88" operator="greaterThan">
      <formula>$I$16</formula>
    </cfRule>
  </conditionalFormatting>
  <conditionalFormatting sqref="J26">
    <cfRule type="iconSet" priority="84">
      <iconSet iconSet="3Symbols2">
        <cfvo type="percent" val="0"/>
        <cfvo type="percent" val="33"/>
        <cfvo type="percent" val="67"/>
      </iconSet>
    </cfRule>
  </conditionalFormatting>
  <conditionalFormatting sqref="J28">
    <cfRule type="iconSet" priority="23">
      <iconSet iconSet="3Symbols2">
        <cfvo type="percent" val="0"/>
        <cfvo type="percent" val="33"/>
        <cfvo type="percent" val="67"/>
      </iconSet>
    </cfRule>
  </conditionalFormatting>
  <conditionalFormatting sqref="M20"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M22">
    <cfRule type="iconSet" priority="30">
      <iconSet iconSet="3Symbols2">
        <cfvo type="percent" val="0"/>
        <cfvo type="percent" val="33"/>
        <cfvo type="percent" val="67"/>
      </iconSet>
    </cfRule>
  </conditionalFormatting>
  <conditionalFormatting sqref="M32">
    <cfRule type="iconSet" priority="34">
      <iconSet iconSet="3Symbols2">
        <cfvo type="percent" val="0"/>
        <cfvo type="percent" val="33"/>
        <cfvo type="percent" val="67"/>
      </iconSet>
    </cfRule>
  </conditionalFormatting>
  <conditionalFormatting sqref="M36">
    <cfRule type="iconSet" priority="38">
      <iconSet iconSet="3Symbols2">
        <cfvo type="percent" val="0"/>
        <cfvo type="percent" val="33"/>
        <cfvo type="percent" val="67"/>
      </iconSet>
    </cfRule>
  </conditionalFormatting>
  <conditionalFormatting sqref="M37">
    <cfRule type="iconSet" priority="36">
      <iconSet iconSet="3Symbols2">
        <cfvo type="percent" val="0"/>
        <cfvo type="percent" val="33"/>
        <cfvo type="percent" val="67"/>
      </iconSet>
    </cfRule>
  </conditionalFormatting>
  <conditionalFormatting sqref="N28">
    <cfRule type="iconSet" priority="43">
      <iconSet iconSet="3Symbols2">
        <cfvo type="percent" val="0"/>
        <cfvo type="percent" val="33"/>
        <cfvo type="percent" val="67"/>
      </iconSet>
    </cfRule>
  </conditionalFormatting>
  <conditionalFormatting sqref="AE36">
    <cfRule type="expression" dxfId="0" priority="50">
      <formula>$I$38&lt;=$G$37</formula>
    </cfRule>
  </conditionalFormatting>
  <conditionalFormatting sqref="IO16">
    <cfRule type="iconSet" priority="83">
      <iconSet iconSet="3Symbols2">
        <cfvo type="percent" val="0"/>
        <cfvo type="percent" val="33"/>
        <cfvo type="percent" val="67"/>
      </iconSet>
    </cfRule>
  </conditionalFormatting>
  <hyperlinks>
    <hyperlink ref="S44" location="Diagramm!A1" display="weiter"/>
    <hyperlink ref="O44" location="Berechnung!A1" display="zurück"/>
    <hyperlink ref="K42" r:id="rId1" display="Link "/>
    <hyperlink ref="L42" r:id="rId2"/>
    <hyperlink ref="Q42" r:id="rId3"/>
  </hyperlinks>
  <pageMargins left="0.7" right="0.7" top="0.78740157499999996" bottom="0.78740157499999996" header="0.3" footer="0.3"/>
  <pageSetup paperSize="9" orientation="portrait" r:id="rId4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1970247A-1DF1-4791-9EE9-81881E69F57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$I$7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I9</xm:sqref>
        </x14:conditionalFormatting>
        <x14:conditionalFormatting xmlns:xm="http://schemas.microsoft.com/office/excel/2006/main">
          <x14:cfRule type="iconSet" priority="80" id="{52D21615-2D40-412B-86D3-E04B63CA50A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I16</xm:sqref>
        </x14:conditionalFormatting>
        <x14:conditionalFormatting xmlns:xm="http://schemas.microsoft.com/office/excel/2006/main">
          <x14:cfRule type="iconSet" priority="3" id="{3A37C1BF-D64B-40D9-AFB8-D3E0947AC42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8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10" id="{0323C963-2EB7-47CD-AAF4-FC6E2E26684C}">
            <x14:iconSet iconSet="3Symbols2" custom="1">
              <x14:cfvo type="percent">
                <xm:f>0</xm:f>
              </x14:cfvo>
              <x14:cfvo type="num">
                <xm:f>$G$22</xm:f>
              </x14:cfvo>
              <x14:cfvo type="num" gte="0">
                <xm:f>$G$22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54" id="{15329796-735B-414A-A9C4-D1347FF7BA59}">
            <x14:iconSet iconSet="3Symbols2" custom="1">
              <x14:cfvo type="percent">
                <xm:f>0</xm:f>
              </x14:cfvo>
              <x14:cfvo type="num">
                <xm:f>0.1</xm:f>
              </x14:cfvo>
              <x14:cfvo type="num" gte="0">
                <xm:f>$G$24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3" id="{E5FCC274-29BF-43DC-96A7-8A067E22E979}">
            <x14:iconSet iconSet="3Symbols2" custom="1">
              <x14:cfvo type="percent">
                <xm:f>0</xm:f>
              </x14:cfvo>
              <x14:cfvo type="num">
                <xm:f>1</xm:f>
              </x14:cfvo>
              <x14:cfvo type="num" gte="0">
                <xm:f>6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19" id="{53FEF659-A000-4C28-AF97-71BDD5683D39}">
            <x14:iconSet iconSet="3Symbols2" custom="1">
              <x14:cfvo type="percent">
                <xm:f>0</xm:f>
              </x14:cfvo>
              <x14:cfvo type="num">
                <xm:f>$G$28</xm:f>
              </x14:cfvo>
              <x14:cfvo type="num" gte="0">
                <xm:f>$G$28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58" id="{DBC1CD20-7508-47D6-8331-5FB1001219D1}">
            <x14:iconSet iconSet="3Symbols2" custom="1">
              <x14:cfvo type="percent">
                <xm:f>0</xm:f>
              </x14:cfvo>
              <x14:cfvo type="num">
                <xm:f>$G$32</xm:f>
              </x14:cfvo>
              <x14:cfvo type="num" gte="0">
                <xm:f>$G$32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I32</xm:sqref>
        </x14:conditionalFormatting>
        <x14:conditionalFormatting xmlns:xm="http://schemas.microsoft.com/office/excel/2006/main">
          <x14:cfRule type="iconSet" priority="57" id="{AF5CCDAB-B95B-44B2-9DE1-8F4470E1E1AF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 gte="0">
                <xm:f>$G$34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I34</xm:sqref>
        </x14:conditionalFormatting>
        <x14:conditionalFormatting xmlns:xm="http://schemas.microsoft.com/office/excel/2006/main">
          <x14:cfRule type="iconSet" priority="52" id="{FCC33EEC-E422-4CF3-AE30-F15C4B3587DF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$G$37-$I$37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I36</xm:sqref>
        </x14:conditionalFormatting>
        <x14:conditionalFormatting xmlns:xm="http://schemas.microsoft.com/office/excel/2006/main">
          <x14:cfRule type="iconSet" priority="51" id="{327BDAA4-562B-4BAB-82AE-CE4BF07CFFC4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$G$37-$I$36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I37</xm:sqref>
        </x14:conditionalFormatting>
        <x14:conditionalFormatting xmlns:xm="http://schemas.microsoft.com/office/excel/2006/main">
          <x14:cfRule type="iconSet" priority="22" id="{E5515E5D-9DDD-4562-8707-C8DE9C3CBBB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J28</xm:sqref>
        </x14:conditionalFormatting>
        <x14:conditionalFormatting xmlns:xm="http://schemas.microsoft.com/office/excel/2006/main">
          <x14:cfRule type="iconSet" priority="31" id="{960E9CDA-E693-4EAD-B456-D9256A4EB79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M20</xm:sqref>
        </x14:conditionalFormatting>
        <x14:conditionalFormatting xmlns:xm="http://schemas.microsoft.com/office/excel/2006/main">
          <x14:cfRule type="iconSet" priority="29" id="{6BC47B1E-6A77-41F5-A260-D124EBA1ABC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M22</xm:sqref>
        </x14:conditionalFormatting>
        <x14:conditionalFormatting xmlns:xm="http://schemas.microsoft.com/office/excel/2006/main">
          <x14:cfRule type="iconSet" priority="33" id="{B47AF83D-7FAD-4041-B14F-32E3BA6097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M32</xm:sqref>
        </x14:conditionalFormatting>
        <x14:conditionalFormatting xmlns:xm="http://schemas.microsoft.com/office/excel/2006/main">
          <x14:cfRule type="iconSet" priority="37" id="{138BA3A1-85BF-49A3-9A02-682D1DEB010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M36</xm:sqref>
        </x14:conditionalFormatting>
        <x14:conditionalFormatting xmlns:xm="http://schemas.microsoft.com/office/excel/2006/main">
          <x14:cfRule type="iconSet" priority="35" id="{0EF6EA73-6185-4959-BD51-3B3624A2EDE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M37</xm:sqref>
        </x14:conditionalFormatting>
        <x14:conditionalFormatting xmlns:xm="http://schemas.microsoft.com/office/excel/2006/main">
          <x14:cfRule type="iconSet" priority="42" id="{7D51EBAD-0D59-41C3-89B9-7344EF19FC3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N28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0"/>
  <sheetViews>
    <sheetView workbookViewId="0">
      <selection activeCell="S32" sqref="S32"/>
    </sheetView>
  </sheetViews>
  <sheetFormatPr baseColWidth="10" defaultRowHeight="14.4" x14ac:dyDescent="0.3"/>
  <cols>
    <col min="1" max="1" width="29" customWidth="1"/>
    <col min="2" max="7" width="10.88671875" style="154" hidden="1" customWidth="1"/>
    <col min="8" max="8" width="13.109375" customWidth="1"/>
    <col min="15" max="15" width="13" customWidth="1"/>
  </cols>
  <sheetData>
    <row r="1" spans="1:17" x14ac:dyDescent="0.3">
      <c r="A1" s="1" t="s">
        <v>14</v>
      </c>
      <c r="B1" s="153">
        <v>2014</v>
      </c>
      <c r="C1" s="153">
        <v>2015</v>
      </c>
      <c r="D1" s="153">
        <v>2016</v>
      </c>
      <c r="E1" s="153">
        <v>2017</v>
      </c>
      <c r="F1" s="153">
        <v>2018</v>
      </c>
      <c r="G1" s="153">
        <v>2019</v>
      </c>
      <c r="H1" s="1">
        <v>2020</v>
      </c>
      <c r="I1" s="144">
        <v>2021</v>
      </c>
      <c r="J1" s="144">
        <v>2022</v>
      </c>
      <c r="K1" s="144">
        <v>2023</v>
      </c>
      <c r="L1" s="144">
        <v>2024</v>
      </c>
      <c r="M1" s="144" t="s">
        <v>41</v>
      </c>
      <c r="N1" s="144" t="s">
        <v>42</v>
      </c>
    </row>
    <row r="2" spans="1:17" x14ac:dyDescent="0.3">
      <c r="A2" t="s">
        <v>36</v>
      </c>
      <c r="B2" s="154">
        <v>51.46</v>
      </c>
      <c r="C2" s="154">
        <v>49.64</v>
      </c>
      <c r="D2" s="154">
        <v>50.14</v>
      </c>
      <c r="E2" s="154">
        <v>50.48</v>
      </c>
      <c r="F2" s="154">
        <v>50.87</v>
      </c>
      <c r="G2" s="154">
        <v>51.08</v>
      </c>
      <c r="H2">
        <v>50.82</v>
      </c>
      <c r="I2" s="102">
        <v>50.12</v>
      </c>
      <c r="J2" s="102">
        <v>49.66</v>
      </c>
      <c r="K2">
        <v>76.28</v>
      </c>
      <c r="L2">
        <v>72.36</v>
      </c>
      <c r="M2">
        <v>68.05</v>
      </c>
      <c r="N2">
        <v>65.31</v>
      </c>
      <c r="Q2" t="s">
        <v>136</v>
      </c>
    </row>
    <row r="3" spans="1:17" x14ac:dyDescent="0.3">
      <c r="A3" t="s">
        <v>37</v>
      </c>
      <c r="B3" s="154">
        <v>30.87</v>
      </c>
      <c r="C3" s="154">
        <v>29.78</v>
      </c>
      <c r="D3" s="154">
        <v>30.08</v>
      </c>
      <c r="E3" s="154">
        <v>30.28</v>
      </c>
      <c r="F3" s="154">
        <v>30.52</v>
      </c>
      <c r="G3" s="154">
        <v>30.64</v>
      </c>
      <c r="H3">
        <v>30.49</v>
      </c>
      <c r="I3" s="102">
        <v>30.07</v>
      </c>
      <c r="J3" s="102">
        <v>29.79</v>
      </c>
      <c r="K3">
        <v>45.76</v>
      </c>
      <c r="L3">
        <v>43.41</v>
      </c>
      <c r="M3">
        <v>40.83</v>
      </c>
      <c r="N3">
        <v>39.19</v>
      </c>
      <c r="Q3" s="291" t="s">
        <v>137</v>
      </c>
    </row>
    <row r="4" spans="1:17" x14ac:dyDescent="0.3">
      <c r="A4" t="s">
        <v>5</v>
      </c>
      <c r="C4" s="154">
        <v>87.34</v>
      </c>
      <c r="D4" s="154">
        <v>87.31</v>
      </c>
      <c r="E4" s="154">
        <v>86.75</v>
      </c>
      <c r="F4" s="154">
        <v>86.46</v>
      </c>
      <c r="G4" s="154">
        <v>86.07</v>
      </c>
      <c r="H4">
        <v>84.74</v>
      </c>
      <c r="I4" s="102">
        <v>83.17</v>
      </c>
      <c r="J4" s="102">
        <v>81.78</v>
      </c>
    </row>
    <row r="5" spans="1:17" x14ac:dyDescent="0.3">
      <c r="A5" t="s">
        <v>38</v>
      </c>
      <c r="I5" s="102"/>
      <c r="J5" s="102"/>
      <c r="K5">
        <v>60.35</v>
      </c>
      <c r="L5">
        <v>59.68</v>
      </c>
      <c r="M5">
        <v>58.68</v>
      </c>
      <c r="N5">
        <v>57</v>
      </c>
    </row>
    <row r="6" spans="1:17" x14ac:dyDescent="0.3">
      <c r="A6" t="s">
        <v>39</v>
      </c>
      <c r="I6" s="102"/>
      <c r="J6" s="102"/>
      <c r="K6">
        <v>85.72</v>
      </c>
      <c r="L6">
        <v>84.76</v>
      </c>
      <c r="M6">
        <v>89.37</v>
      </c>
      <c r="N6">
        <v>73.599999999999994</v>
      </c>
    </row>
    <row r="7" spans="1:17" x14ac:dyDescent="0.3">
      <c r="A7" t="s">
        <v>40</v>
      </c>
      <c r="I7" s="102"/>
      <c r="J7" s="102"/>
      <c r="K7">
        <v>38.31</v>
      </c>
      <c r="L7">
        <v>37.880000000000003</v>
      </c>
      <c r="M7">
        <v>36.14</v>
      </c>
      <c r="N7">
        <v>32.89</v>
      </c>
    </row>
    <row r="8" spans="1:17" x14ac:dyDescent="0.3">
      <c r="A8" t="s">
        <v>0</v>
      </c>
      <c r="C8" s="154">
        <v>188</v>
      </c>
      <c r="D8" s="154">
        <v>186.77</v>
      </c>
      <c r="E8" s="154">
        <v>183.18</v>
      </c>
      <c r="F8" s="155">
        <f>179.55</f>
        <v>179.55</v>
      </c>
      <c r="G8" s="154">
        <v>175.95</v>
      </c>
      <c r="H8">
        <v>173.16</v>
      </c>
      <c r="I8" s="102">
        <v>170.77</v>
      </c>
      <c r="J8" s="102">
        <v>167.56</v>
      </c>
      <c r="K8">
        <v>170.93</v>
      </c>
      <c r="L8">
        <v>157.63</v>
      </c>
      <c r="M8">
        <v>152.44</v>
      </c>
      <c r="N8">
        <v>147.38</v>
      </c>
    </row>
    <row r="9" spans="1:17" x14ac:dyDescent="0.3">
      <c r="B9" s="156"/>
      <c r="I9" s="102"/>
      <c r="J9" s="102"/>
      <c r="K9" s="102"/>
      <c r="L9" s="102"/>
      <c r="M9" s="102"/>
      <c r="N9" s="102"/>
    </row>
    <row r="11" spans="1:17" x14ac:dyDescent="0.3">
      <c r="A11" t="s">
        <v>3</v>
      </c>
      <c r="C11" s="154">
        <v>44.27</v>
      </c>
      <c r="D11" s="154">
        <v>44.27</v>
      </c>
      <c r="E11" s="154">
        <v>44.27</v>
      </c>
      <c r="F11" s="154">
        <v>44.27</v>
      </c>
      <c r="G11" s="154">
        <v>44.27</v>
      </c>
      <c r="H11">
        <v>44.27</v>
      </c>
      <c r="I11" s="149">
        <f>H11*I15</f>
        <v>44.27</v>
      </c>
      <c r="J11" s="149">
        <f>I11*J15</f>
        <v>44.27</v>
      </c>
      <c r="K11">
        <v>141.75</v>
      </c>
      <c r="L11">
        <v>126.58</v>
      </c>
      <c r="M11">
        <v>120.64</v>
      </c>
      <c r="N11">
        <v>134.04</v>
      </c>
    </row>
    <row r="14" spans="1:17" ht="20.25" customHeight="1" x14ac:dyDescent="0.35">
      <c r="B14" s="154">
        <v>358.76</v>
      </c>
      <c r="L14" s="282"/>
      <c r="M14" s="282" t="s">
        <v>130</v>
      </c>
      <c r="N14" s="282"/>
      <c r="O14" s="282"/>
      <c r="P14" s="281"/>
      <c r="Q14" s="160"/>
    </row>
    <row r="15" spans="1:17" x14ac:dyDescent="0.3">
      <c r="B15" s="154">
        <f>1-0.1703</f>
        <v>0.82969999999999999</v>
      </c>
      <c r="F15" s="154">
        <v>0.99838009999999999</v>
      </c>
      <c r="G15" s="154">
        <f>1-0.00327515</f>
        <v>0.99672485</v>
      </c>
      <c r="H15">
        <v>1</v>
      </c>
      <c r="I15">
        <v>1</v>
      </c>
      <c r="J15">
        <v>1</v>
      </c>
    </row>
    <row r="16" spans="1:17" x14ac:dyDescent="0.3">
      <c r="B16" s="155">
        <f>B14*B15</f>
        <v>297.66317199999997</v>
      </c>
    </row>
    <row r="17" spans="1:17" x14ac:dyDescent="0.3">
      <c r="I17" s="149"/>
      <c r="L17" s="348"/>
    </row>
    <row r="18" spans="1:17" x14ac:dyDescent="0.3">
      <c r="A18" s="160" t="s">
        <v>43</v>
      </c>
      <c r="B18" s="154" t="s">
        <v>24</v>
      </c>
      <c r="C18" s="154" t="s">
        <v>26</v>
      </c>
      <c r="D18" s="154" t="s">
        <v>30</v>
      </c>
      <c r="E18" s="154" t="s">
        <v>31</v>
      </c>
      <c r="F18" s="154" t="s">
        <v>32</v>
      </c>
      <c r="G18" s="154" t="s">
        <v>35</v>
      </c>
      <c r="I18" s="149"/>
      <c r="K18" s="144">
        <v>2023</v>
      </c>
      <c r="L18" s="144">
        <v>2024</v>
      </c>
      <c r="M18" s="144">
        <v>2025</v>
      </c>
      <c r="N18" s="144">
        <v>2026</v>
      </c>
    </row>
    <row r="19" spans="1:17" x14ac:dyDescent="0.3">
      <c r="A19" t="s">
        <v>44</v>
      </c>
      <c r="B19" s="154" t="s">
        <v>25</v>
      </c>
      <c r="I19" s="149"/>
    </row>
    <row r="20" spans="1:17" x14ac:dyDescent="0.3">
      <c r="A20" s="161" t="s">
        <v>199</v>
      </c>
      <c r="D20" s="157" t="s">
        <v>29</v>
      </c>
      <c r="H20" s="159" t="s">
        <v>51</v>
      </c>
      <c r="I20" s="159"/>
      <c r="J20" s="158"/>
      <c r="K20" s="377">
        <v>1690</v>
      </c>
      <c r="L20" s="377">
        <v>1410.83</v>
      </c>
      <c r="M20" s="158">
        <v>1300</v>
      </c>
      <c r="N20" s="158">
        <v>1300</v>
      </c>
      <c r="O20" s="158"/>
      <c r="Q20" t="s">
        <v>205</v>
      </c>
    </row>
    <row r="21" spans="1:17" x14ac:dyDescent="0.3">
      <c r="A21" s="161"/>
      <c r="H21" s="159" t="s">
        <v>122</v>
      </c>
      <c r="I21" s="159"/>
      <c r="J21" s="158"/>
      <c r="K21" s="377">
        <v>650</v>
      </c>
      <c r="L21" s="377">
        <v>542.62</v>
      </c>
      <c r="M21" s="158">
        <v>500</v>
      </c>
      <c r="N21" s="158">
        <v>500</v>
      </c>
      <c r="O21" s="266"/>
    </row>
    <row r="22" spans="1:17" ht="16.649999999999999" customHeight="1" x14ac:dyDescent="0.3">
      <c r="A22" s="161"/>
      <c r="H22" s="159" t="s">
        <v>127</v>
      </c>
      <c r="I22" s="159"/>
      <c r="J22" s="158"/>
      <c r="K22" s="377">
        <v>390</v>
      </c>
      <c r="L22" s="377">
        <v>325.57</v>
      </c>
      <c r="M22" s="158">
        <v>300</v>
      </c>
      <c r="N22" s="158">
        <v>300</v>
      </c>
      <c r="O22" s="266"/>
    </row>
    <row r="23" spans="1:17" x14ac:dyDescent="0.3">
      <c r="A23" s="161"/>
      <c r="H23" s="159"/>
      <c r="I23" s="159"/>
      <c r="J23" s="158"/>
      <c r="K23" s="377"/>
      <c r="L23" s="376"/>
      <c r="N23" s="158"/>
      <c r="O23" s="266"/>
    </row>
    <row r="24" spans="1:17" x14ac:dyDescent="0.3">
      <c r="A24" s="161" t="s">
        <v>54</v>
      </c>
      <c r="H24" s="190" t="s">
        <v>53</v>
      </c>
      <c r="K24" s="376">
        <v>195</v>
      </c>
      <c r="L24" s="376">
        <v>217.05</v>
      </c>
      <c r="M24" s="376">
        <v>200</v>
      </c>
      <c r="N24" s="376">
        <v>200</v>
      </c>
      <c r="O24" s="266"/>
    </row>
    <row r="25" spans="1:17" x14ac:dyDescent="0.3">
      <c r="A25" s="161" t="s">
        <v>55</v>
      </c>
      <c r="K25" s="376">
        <v>195</v>
      </c>
      <c r="L25" s="376">
        <v>217.05</v>
      </c>
      <c r="M25" s="376">
        <v>200</v>
      </c>
      <c r="N25" s="376">
        <v>200</v>
      </c>
      <c r="O25" s="266"/>
    </row>
    <row r="26" spans="1:17" x14ac:dyDescent="0.3">
      <c r="A26" s="161" t="s">
        <v>56</v>
      </c>
      <c r="H26" s="159" t="s">
        <v>51</v>
      </c>
      <c r="I26" s="159"/>
      <c r="J26" s="158"/>
      <c r="K26" s="377">
        <v>1170</v>
      </c>
      <c r="L26" s="377">
        <v>976.72</v>
      </c>
      <c r="M26" s="377">
        <v>900</v>
      </c>
      <c r="N26" s="377">
        <v>1000</v>
      </c>
      <c r="O26" s="266"/>
    </row>
    <row r="27" spans="1:17" x14ac:dyDescent="0.3">
      <c r="H27" s="159" t="s">
        <v>52</v>
      </c>
      <c r="I27" s="159"/>
      <c r="J27" s="158"/>
      <c r="K27" s="377">
        <v>520</v>
      </c>
      <c r="L27" s="377">
        <v>434.1</v>
      </c>
      <c r="M27" s="377">
        <v>400</v>
      </c>
      <c r="N27" s="377">
        <v>450</v>
      </c>
      <c r="O27" s="266"/>
    </row>
    <row r="28" spans="1:17" x14ac:dyDescent="0.3">
      <c r="H28" s="189" t="s">
        <v>57</v>
      </c>
      <c r="I28" s="159"/>
      <c r="J28" s="158"/>
      <c r="K28" s="377">
        <v>260</v>
      </c>
      <c r="L28" s="377">
        <v>217.05</v>
      </c>
      <c r="M28" s="377">
        <v>200</v>
      </c>
      <c r="N28" s="377">
        <v>200</v>
      </c>
      <c r="O28" s="266"/>
    </row>
    <row r="29" spans="1:17" x14ac:dyDescent="0.3">
      <c r="K29" s="376"/>
      <c r="L29" s="376"/>
      <c r="M29" s="376"/>
      <c r="N29" s="379"/>
      <c r="O29" s="266"/>
    </row>
    <row r="30" spans="1:17" x14ac:dyDescent="0.3">
      <c r="A30" t="s">
        <v>45</v>
      </c>
      <c r="K30" s="376">
        <v>58.5</v>
      </c>
      <c r="L30" s="376">
        <v>65.11</v>
      </c>
      <c r="M30" s="376">
        <v>60</v>
      </c>
      <c r="N30" s="376">
        <v>60</v>
      </c>
      <c r="O30" s="266"/>
    </row>
    <row r="31" spans="1:17" x14ac:dyDescent="0.3">
      <c r="A31" t="s">
        <v>46</v>
      </c>
      <c r="K31" s="376">
        <v>78</v>
      </c>
      <c r="L31" s="376">
        <v>217.05</v>
      </c>
      <c r="M31" s="376">
        <v>200</v>
      </c>
      <c r="N31" s="376">
        <v>600</v>
      </c>
      <c r="O31" s="266"/>
    </row>
    <row r="32" spans="1:17" x14ac:dyDescent="0.3">
      <c r="A32" t="s">
        <v>47</v>
      </c>
      <c r="K32" s="378">
        <v>149.5</v>
      </c>
      <c r="L32" s="378">
        <v>108.52</v>
      </c>
      <c r="M32" s="378">
        <f>IF($P$32&gt;0,100-$P$32,110)</f>
        <v>50</v>
      </c>
      <c r="N32" s="378">
        <f>IF($P$32&gt;0,100-$P$32,110)</f>
        <v>50</v>
      </c>
      <c r="O32" s="314" t="s">
        <v>164</v>
      </c>
      <c r="P32" s="313">
        <v>50</v>
      </c>
    </row>
    <row r="33" spans="1:15" x14ac:dyDescent="0.3">
      <c r="A33" t="s">
        <v>48</v>
      </c>
      <c r="K33" s="376">
        <v>312</v>
      </c>
      <c r="L33" s="376">
        <v>260.45999999999998</v>
      </c>
      <c r="M33" s="376">
        <v>225</v>
      </c>
      <c r="N33" s="376">
        <v>210</v>
      </c>
      <c r="O33" s="266"/>
    </row>
    <row r="34" spans="1:15" x14ac:dyDescent="0.3">
      <c r="A34" t="s">
        <v>49</v>
      </c>
      <c r="H34" t="s">
        <v>120</v>
      </c>
      <c r="K34" s="376">
        <v>169</v>
      </c>
      <c r="L34" s="376">
        <v>162.78</v>
      </c>
      <c r="M34" s="377">
        <v>150</v>
      </c>
      <c r="N34" s="376">
        <v>150</v>
      </c>
      <c r="O34" s="266"/>
    </row>
    <row r="35" spans="1:15" x14ac:dyDescent="0.3">
      <c r="H35" t="s">
        <v>121</v>
      </c>
      <c r="K35" s="376">
        <v>65</v>
      </c>
      <c r="L35" s="376">
        <v>54.26</v>
      </c>
      <c r="M35" s="376">
        <v>50</v>
      </c>
      <c r="N35" s="376">
        <v>50</v>
      </c>
      <c r="O35" s="266"/>
    </row>
    <row r="36" spans="1:15" x14ac:dyDescent="0.3">
      <c r="A36" t="s">
        <v>50</v>
      </c>
      <c r="K36" s="376">
        <v>52</v>
      </c>
      <c r="L36" s="376">
        <v>43.41</v>
      </c>
      <c r="M36" s="376">
        <v>40</v>
      </c>
      <c r="N36" s="376">
        <v>40</v>
      </c>
      <c r="O36" s="158"/>
    </row>
    <row r="37" spans="1:15" x14ac:dyDescent="0.3">
      <c r="L37" s="159"/>
      <c r="M37" s="158"/>
      <c r="N37" s="159"/>
      <c r="O37" s="158"/>
    </row>
    <row r="38" spans="1:15" x14ac:dyDescent="0.3">
      <c r="L38" s="159"/>
      <c r="M38" s="158"/>
      <c r="N38" s="159"/>
      <c r="O38" s="158"/>
    </row>
    <row r="39" spans="1:15" x14ac:dyDescent="0.3">
      <c r="A39" s="291" t="s">
        <v>140</v>
      </c>
      <c r="L39" s="159"/>
      <c r="M39" s="158"/>
      <c r="N39" s="159"/>
      <c r="O39" s="158"/>
    </row>
    <row r="40" spans="1:15" x14ac:dyDescent="0.3">
      <c r="L40" s="158"/>
      <c r="M40" s="158"/>
      <c r="N40" s="158"/>
      <c r="O40" s="158"/>
    </row>
    <row r="41" spans="1:15" x14ac:dyDescent="0.3">
      <c r="A41" s="291" t="s">
        <v>144</v>
      </c>
      <c r="L41" s="158"/>
      <c r="M41" s="158"/>
      <c r="N41" s="158"/>
      <c r="O41" s="158"/>
    </row>
    <row r="42" spans="1:15" x14ac:dyDescent="0.3">
      <c r="A42" t="s">
        <v>145</v>
      </c>
    </row>
    <row r="45" spans="1:15" s="300" customFormat="1" ht="19.5" customHeight="1" x14ac:dyDescent="0.3">
      <c r="A45" s="305" t="s">
        <v>148</v>
      </c>
      <c r="B45" s="300" t="s">
        <v>24</v>
      </c>
      <c r="C45" s="300" t="s">
        <v>26</v>
      </c>
      <c r="D45" s="300" t="s">
        <v>30</v>
      </c>
      <c r="E45" s="300" t="s">
        <v>31</v>
      </c>
      <c r="F45" s="300" t="s">
        <v>32</v>
      </c>
      <c r="G45" s="300" t="s">
        <v>35</v>
      </c>
      <c r="K45" s="144">
        <v>2023</v>
      </c>
      <c r="L45" s="144">
        <v>2024</v>
      </c>
      <c r="M45" s="144">
        <v>2025</v>
      </c>
      <c r="N45" s="144">
        <v>2026</v>
      </c>
    </row>
    <row r="46" spans="1:15" s="300" customFormat="1" ht="15" customHeight="1" x14ac:dyDescent="0.3">
      <c r="A46" s="304" t="s">
        <v>149</v>
      </c>
      <c r="B46" s="300" t="s">
        <v>25</v>
      </c>
    </row>
    <row r="47" spans="1:15" s="300" customFormat="1" ht="15" customHeight="1" x14ac:dyDescent="0.3">
      <c r="A47" s="300" t="s">
        <v>150</v>
      </c>
      <c r="D47" s="300" t="s">
        <v>29</v>
      </c>
      <c r="K47" s="300">
        <v>335</v>
      </c>
      <c r="L47" s="300">
        <v>335</v>
      </c>
      <c r="M47" s="300">
        <v>435</v>
      </c>
      <c r="N47" s="300">
        <v>435</v>
      </c>
    </row>
    <row r="48" spans="1:15" s="300" customFormat="1" ht="15" customHeight="1" x14ac:dyDescent="0.3">
      <c r="A48" s="300" t="s">
        <v>151</v>
      </c>
      <c r="K48" s="300">
        <v>335</v>
      </c>
      <c r="L48" s="300">
        <v>335</v>
      </c>
      <c r="M48" s="300">
        <v>335</v>
      </c>
      <c r="N48" s="300">
        <v>335</v>
      </c>
    </row>
    <row r="49" spans="1:15" s="300" customFormat="1" ht="15" customHeight="1" x14ac:dyDescent="0.3">
      <c r="A49" s="300" t="s">
        <v>152</v>
      </c>
      <c r="K49" s="300">
        <v>482</v>
      </c>
      <c r="L49" s="300">
        <v>482</v>
      </c>
      <c r="M49" s="300">
        <v>482</v>
      </c>
      <c r="N49" s="300">
        <v>482</v>
      </c>
    </row>
    <row r="50" spans="1:15" s="300" customFormat="1" ht="15" customHeight="1" x14ac:dyDescent="0.3">
      <c r="A50" s="300" t="s">
        <v>153</v>
      </c>
      <c r="K50" s="300">
        <v>1410</v>
      </c>
      <c r="L50" s="300">
        <v>1410</v>
      </c>
      <c r="M50" s="300">
        <v>1410</v>
      </c>
      <c r="N50" s="300">
        <v>1410</v>
      </c>
    </row>
    <row r="51" spans="1:15" s="300" customFormat="1" ht="15" customHeight="1" x14ac:dyDescent="0.3"/>
    <row r="52" spans="1:15" s="300" customFormat="1" ht="15" customHeight="1" x14ac:dyDescent="0.3">
      <c r="A52" s="304" t="s">
        <v>154</v>
      </c>
    </row>
    <row r="53" spans="1:15" s="300" customFormat="1" ht="15" customHeight="1" x14ac:dyDescent="0.3">
      <c r="A53" s="300" t="s">
        <v>150</v>
      </c>
      <c r="K53" s="300">
        <v>230</v>
      </c>
      <c r="L53" s="300">
        <v>230</v>
      </c>
      <c r="M53" s="300">
        <v>230</v>
      </c>
      <c r="N53" s="300">
        <v>230</v>
      </c>
    </row>
    <row r="54" spans="1:15" s="301" customFormat="1" ht="15" customHeight="1" x14ac:dyDescent="0.3">
      <c r="A54" s="300" t="s">
        <v>151</v>
      </c>
      <c r="K54" s="300">
        <v>230</v>
      </c>
      <c r="L54" s="300">
        <v>230</v>
      </c>
      <c r="M54" s="300">
        <v>230</v>
      </c>
      <c r="N54" s="300">
        <v>230</v>
      </c>
    </row>
    <row r="55" spans="1:15" s="301" customFormat="1" ht="15" customHeight="1" x14ac:dyDescent="0.3">
      <c r="A55" s="300" t="s">
        <v>152</v>
      </c>
      <c r="K55" s="300">
        <v>413</v>
      </c>
      <c r="L55" s="300">
        <v>413</v>
      </c>
      <c r="M55" s="300">
        <v>413</v>
      </c>
      <c r="N55" s="300">
        <v>413</v>
      </c>
    </row>
    <row r="56" spans="1:15" s="301" customFormat="1" ht="15" customHeight="1" x14ac:dyDescent="0.3">
      <c r="A56" s="300" t="s">
        <v>153</v>
      </c>
      <c r="K56" s="300">
        <v>890</v>
      </c>
      <c r="L56" s="300">
        <v>890</v>
      </c>
      <c r="M56" s="300">
        <v>890</v>
      </c>
      <c r="N56" s="300">
        <v>890</v>
      </c>
    </row>
    <row r="57" spans="1:15" s="300" customFormat="1" ht="15" customHeight="1" x14ac:dyDescent="0.3">
      <c r="A57" s="300" t="s">
        <v>155</v>
      </c>
      <c r="K57" s="300">
        <v>40</v>
      </c>
      <c r="L57" s="300">
        <v>40</v>
      </c>
      <c r="M57" s="300">
        <v>40</v>
      </c>
      <c r="N57" s="300">
        <v>40</v>
      </c>
      <c r="O57" s="306" t="s">
        <v>156</v>
      </c>
    </row>
    <row r="58" spans="1:15" s="300" customFormat="1" ht="15" customHeight="1" x14ac:dyDescent="0.3"/>
    <row r="59" spans="1:15" s="300" customFormat="1" ht="15" customHeight="1" x14ac:dyDescent="0.3"/>
    <row r="60" spans="1:15" s="300" customFormat="1" ht="15" customHeight="1" x14ac:dyDescent="0.3">
      <c r="A60" s="340"/>
      <c r="B60" s="340"/>
      <c r="C60" s="340"/>
      <c r="D60" s="340"/>
      <c r="E60" s="340"/>
      <c r="F60" s="340"/>
      <c r="G60" s="340"/>
      <c r="H60" s="341" t="s">
        <v>163</v>
      </c>
    </row>
    <row r="61" spans="1:15" s="300" customFormat="1" ht="15" customHeight="1" x14ac:dyDescent="0.3">
      <c r="A61" s="300" t="s">
        <v>170</v>
      </c>
      <c r="H61" s="256">
        <v>1</v>
      </c>
    </row>
    <row r="62" spans="1:15" s="300" customFormat="1" ht="15" customHeight="1" x14ac:dyDescent="0.3">
      <c r="A62" s="300" t="s">
        <v>171</v>
      </c>
      <c r="H62" s="256">
        <v>0.15</v>
      </c>
    </row>
    <row r="63" spans="1:15" s="301" customFormat="1" ht="15" customHeight="1" x14ac:dyDescent="0.3">
      <c r="A63" s="300" t="s">
        <v>206</v>
      </c>
      <c r="B63" s="300"/>
      <c r="C63" s="300"/>
      <c r="D63" s="300"/>
      <c r="E63" s="300"/>
      <c r="F63" s="300"/>
      <c r="G63" s="300"/>
      <c r="H63" s="256">
        <v>1</v>
      </c>
    </row>
    <row r="64" spans="1:15" s="301" customFormat="1" ht="15" customHeight="1" x14ac:dyDescent="0.3">
      <c r="A64" s="300" t="s">
        <v>207</v>
      </c>
      <c r="B64" s="300"/>
      <c r="C64" s="300"/>
      <c r="D64" s="300"/>
      <c r="E64" s="300"/>
      <c r="F64" s="300"/>
      <c r="G64" s="300"/>
      <c r="H64" s="256">
        <v>0.15</v>
      </c>
    </row>
    <row r="65" spans="1:8" s="301" customFormat="1" ht="15" customHeight="1" x14ac:dyDescent="0.3">
      <c r="A65" s="300" t="s">
        <v>208</v>
      </c>
      <c r="B65" s="300"/>
      <c r="C65" s="300"/>
      <c r="D65" s="300"/>
      <c r="E65" s="300"/>
      <c r="F65" s="300"/>
      <c r="G65" s="300"/>
      <c r="H65" s="306">
        <v>0.3</v>
      </c>
    </row>
    <row r="66" spans="1:8" s="300" customFormat="1" x14ac:dyDescent="0.3">
      <c r="A66" s="300" t="s">
        <v>209</v>
      </c>
      <c r="H66" s="306">
        <v>0.4</v>
      </c>
    </row>
    <row r="67" spans="1:8" s="300" customFormat="1" ht="18" customHeight="1" x14ac:dyDescent="0.3">
      <c r="A67" s="300" t="s">
        <v>210</v>
      </c>
      <c r="H67" s="306">
        <v>0.6</v>
      </c>
    </row>
    <row r="68" spans="1:8" s="300" customFormat="1" x14ac:dyDescent="0.3"/>
    <row r="69" spans="1:8" s="300" customFormat="1" ht="24.9" customHeight="1" x14ac:dyDescent="0.3"/>
    <row r="70" spans="1:8" s="300" customFormat="1" x14ac:dyDescent="0.3"/>
  </sheetData>
  <hyperlinks>
    <hyperlink ref="Q3" r:id="rId1"/>
    <hyperlink ref="A39" r:id="rId2" display="https://www.lwk-niedersachsen.de/lwk/news/38437_Die_neue_GAP_ab_2023_-_eine_%C3%B6konomische_Optimierung_der_Antr%C3%A4ge_wird_wichtiger"/>
    <hyperlink ref="A41" r:id="rId3" display="https://www.bmel.de/SharedDocs/Gesetzestexte/DE/gap-ausnahmen-verordnung.html"/>
  </hyperlinks>
  <pageMargins left="0.7" right="0.7" top="0.78740157499999996" bottom="0.78740157499999996" header="0.3" footer="0.3"/>
  <pageSetup paperSize="9" orientation="portrait"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>
      <selection activeCell="K26" sqref="K26"/>
    </sheetView>
  </sheetViews>
  <sheetFormatPr baseColWidth="10" defaultColWidth="11.44140625" defaultRowHeight="14.4" x14ac:dyDescent="0.3"/>
  <cols>
    <col min="1" max="1" width="15.44140625" style="5" customWidth="1"/>
    <col min="2" max="16384" width="11.44140625" style="5"/>
  </cols>
  <sheetData>
    <row r="1" spans="1:13" s="430" customFormat="1" ht="3.9" customHeight="1" x14ac:dyDescent="0.2">
      <c r="A1" s="118"/>
      <c r="B1" s="118"/>
      <c r="C1" s="118">
        <v>2023</v>
      </c>
      <c r="D1" s="118">
        <v>2024</v>
      </c>
      <c r="E1" s="118">
        <v>2025</v>
      </c>
      <c r="F1" s="118">
        <v>2026</v>
      </c>
      <c r="G1" s="118"/>
      <c r="H1" s="118"/>
      <c r="I1" s="118"/>
      <c r="J1" s="118"/>
      <c r="K1" s="118"/>
      <c r="L1" s="118"/>
      <c r="M1" s="118"/>
    </row>
    <row r="2" spans="1:13" s="430" customFormat="1" ht="3.9" customHeight="1" x14ac:dyDescent="0.2">
      <c r="A2" s="431" t="s">
        <v>230</v>
      </c>
      <c r="B2" s="432"/>
      <c r="C2" s="432">
        <f>IF('Berechnung (Ö)'!E5=0,0,Input!K8)</f>
        <v>0</v>
      </c>
      <c r="D2" s="432">
        <f>IF('Berechnung (Ö)'!E5=0,0,Input!L8)</f>
        <v>0</v>
      </c>
      <c r="E2" s="432">
        <f>IF('Berechnung (Ö)'!E5=0,0,Input!M8)</f>
        <v>0</v>
      </c>
      <c r="F2" s="432">
        <f>IF('Berechnung (Ö)'!E5=0,0,Input!N8)</f>
        <v>0</v>
      </c>
      <c r="G2" s="118"/>
      <c r="H2" s="118"/>
      <c r="I2" s="118"/>
      <c r="J2" s="118"/>
      <c r="K2" s="118"/>
      <c r="L2" s="118"/>
      <c r="M2" s="118"/>
    </row>
    <row r="3" spans="1:13" s="430" customFormat="1" ht="3.9" customHeight="1" x14ac:dyDescent="0.2">
      <c r="A3" s="431" t="s">
        <v>43</v>
      </c>
      <c r="B3" s="432"/>
      <c r="C3" s="432" t="e">
        <f>'Berechnung (Ö)'!E29/'Berechnung (Ö)'!E5</f>
        <v>#DIV/0!</v>
      </c>
      <c r="D3" s="432" t="e">
        <f>'Berechnung (Ö)'!F29/'Berechnung (Ö)'!E5</f>
        <v>#DIV/0!</v>
      </c>
      <c r="E3" s="432" t="e">
        <f>'Berechnung (Ö)'!G29/'Berechnung (Ö)'!E5</f>
        <v>#DIV/0!</v>
      </c>
      <c r="F3" s="432" t="e">
        <f>'Berechnung (Ö)'!H29/'Berechnung (Ö)'!E5</f>
        <v>#DIV/0!</v>
      </c>
      <c r="G3" s="118"/>
      <c r="H3" s="118"/>
      <c r="I3" s="118"/>
      <c r="J3" s="118"/>
      <c r="K3" s="118"/>
      <c r="L3" s="118"/>
      <c r="M3" s="118"/>
    </row>
    <row r="4" spans="1:13" s="430" customFormat="1" ht="3.9" customHeight="1" x14ac:dyDescent="0.2">
      <c r="A4" s="431" t="s">
        <v>231</v>
      </c>
      <c r="B4" s="432"/>
      <c r="C4" s="432" t="e">
        <f>'Berechnung (Ö)'!E33/'Berechnung (Ö)'!E5</f>
        <v>#DIV/0!</v>
      </c>
      <c r="D4" s="432" t="e">
        <f>'Berechnung (Ö)'!F33/'Berechnung (Ö)'!E5</f>
        <v>#DIV/0!</v>
      </c>
      <c r="E4" s="432" t="e">
        <f>'Berechnung (Ö)'!G33/'Berechnung (Ö)'!E5</f>
        <v>#DIV/0!</v>
      </c>
      <c r="F4" s="432" t="e">
        <f>'Berechnung (Ö)'!H33/'Berechnung (Ö)'!E5</f>
        <v>#DIV/0!</v>
      </c>
      <c r="G4" s="118"/>
      <c r="H4" s="118"/>
      <c r="I4" s="118"/>
      <c r="J4" s="118"/>
      <c r="K4" s="118"/>
      <c r="L4" s="118"/>
      <c r="M4" s="118"/>
    </row>
    <row r="5" spans="1:13" s="430" customFormat="1" ht="3.9" customHeight="1" x14ac:dyDescent="0.2">
      <c r="A5" s="431" t="s">
        <v>34</v>
      </c>
      <c r="B5" s="432"/>
      <c r="C5" s="432" t="e">
        <f>'Berechnung (Ö)'!E18/'Berechnung (Ö)'!E5</f>
        <v>#DIV/0!</v>
      </c>
      <c r="D5" s="432" t="e">
        <f>'Berechnung (Ö)'!F18/'Berechnung (Ö)'!E5</f>
        <v>#DIV/0!</v>
      </c>
      <c r="E5" s="432" t="e">
        <f>'Berechnung (Ö)'!G18/'Berechnung (Ö)'!E5</f>
        <v>#DIV/0!</v>
      </c>
      <c r="F5" s="432" t="e">
        <f>'Berechnung (Ö)'!H18/'Berechnung (Ö)'!E5</f>
        <v>#DIV/0!</v>
      </c>
      <c r="G5" s="118"/>
      <c r="H5" s="118"/>
      <c r="I5" s="118"/>
      <c r="J5" s="118"/>
      <c r="K5" s="118"/>
      <c r="L5" s="118"/>
      <c r="M5" s="118"/>
    </row>
    <row r="6" spans="1:13" s="430" customFormat="1" ht="3.9" customHeight="1" x14ac:dyDescent="0.2">
      <c r="A6" s="431" t="s">
        <v>232</v>
      </c>
      <c r="B6" s="432"/>
      <c r="C6" s="432" t="e">
        <f>'Berechnung (Ö)'!E24/'Berechnung (Ö)'!E5</f>
        <v>#DIV/0!</v>
      </c>
      <c r="D6" s="432" t="e">
        <f>'Berechnung (Ö)'!F24/'Berechnung (Ö)'!E5</f>
        <v>#DIV/0!</v>
      </c>
      <c r="E6" s="432" t="e">
        <f>'Berechnung (Ö)'!G24/'Berechnung (Ö)'!E5</f>
        <v>#DIV/0!</v>
      </c>
      <c r="F6" s="432" t="e">
        <f>'Berechnung (Ö)'!H24/'Berechnung (Ö)'!E5</f>
        <v>#DIV/0!</v>
      </c>
      <c r="G6" s="118"/>
      <c r="H6" s="118"/>
      <c r="I6" s="118"/>
      <c r="J6" s="118"/>
      <c r="K6" s="118"/>
      <c r="L6" s="118"/>
      <c r="M6" s="118"/>
    </row>
    <row r="7" spans="1:13" s="430" customFormat="1" ht="3.9" customHeight="1" x14ac:dyDescent="0.2">
      <c r="A7" s="431" t="s">
        <v>11</v>
      </c>
      <c r="B7" s="432"/>
      <c r="C7" s="432">
        <f>'Berechnung (Ö)'!E35</f>
        <v>0</v>
      </c>
      <c r="D7" s="432">
        <f>'Berechnung (Ö)'!F35</f>
        <v>0</v>
      </c>
      <c r="E7" s="432">
        <f>'Berechnung (Ö)'!G35</f>
        <v>0</v>
      </c>
      <c r="F7" s="432">
        <f>'Berechnung (Ö)'!H35</f>
        <v>0</v>
      </c>
      <c r="G7" s="118"/>
      <c r="H7" s="118"/>
      <c r="I7" s="118"/>
      <c r="J7" s="118"/>
      <c r="K7" s="118"/>
      <c r="L7" s="118"/>
      <c r="M7" s="118"/>
    </row>
    <row r="8" spans="1:13" s="430" customFormat="1" ht="3.9" customHeight="1" x14ac:dyDescent="0.2">
      <c r="A8" s="433">
        <f>'Berechnung (Ö)'!G34</f>
        <v>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spans="1:13" s="430" customFormat="1" ht="3.9" customHeight="1" x14ac:dyDescent="0.2">
      <c r="A9" s="434" t="s">
        <v>241</v>
      </c>
      <c r="B9" s="435"/>
      <c r="C9" s="435"/>
      <c r="D9" s="436">
        <f>'Berechnung (Ö)'!F34-A8</f>
        <v>0</v>
      </c>
      <c r="E9" s="436">
        <f>'Berechnung (Ö)'!G34-A8</f>
        <v>0</v>
      </c>
      <c r="F9" s="436">
        <f>'Berechnung (Ö)'!H34-A8</f>
        <v>0</v>
      </c>
      <c r="G9" s="118"/>
      <c r="H9" s="118"/>
      <c r="I9" s="118"/>
      <c r="J9" s="118"/>
      <c r="K9" s="118"/>
      <c r="L9" s="118"/>
      <c r="M9" s="118"/>
    </row>
    <row r="10" spans="1:13" s="250" customFormat="1" ht="3.9" customHeight="1" x14ac:dyDescent="0.35">
      <c r="A10" s="268"/>
      <c r="B10" s="416"/>
      <c r="C10" s="416"/>
      <c r="D10" s="268"/>
      <c r="E10" s="417"/>
      <c r="F10" s="416"/>
      <c r="G10" s="268"/>
      <c r="H10" s="268"/>
      <c r="I10" s="268"/>
      <c r="J10" s="268"/>
      <c r="K10" s="268"/>
      <c r="L10" s="268"/>
      <c r="M10" s="268"/>
    </row>
    <row r="11" spans="1:13" s="250" customFormat="1" ht="9.9" customHeight="1" x14ac:dyDescent="0.3">
      <c r="A11" s="269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3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3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3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3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3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3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</row>
    <row r="19" spans="1:13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</row>
    <row r="20" spans="1:13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</row>
    <row r="21" spans="1:13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</row>
    <row r="22" spans="1:13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3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3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3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3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3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3" ht="18.75" customHeight="1" x14ac:dyDescent="0.3">
      <c r="A29" s="114"/>
      <c r="B29" s="115" t="s">
        <v>186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3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3" x14ac:dyDescent="0.3">
      <c r="A32" s="116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</row>
    <row r="33" spans="1:13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</row>
    <row r="34" spans="1:13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</row>
    <row r="35" spans="1:13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</row>
    <row r="36" spans="1:13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</row>
    <row r="37" spans="1:13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</row>
    <row r="38" spans="1:13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</row>
    <row r="39" spans="1:13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</row>
    <row r="40" spans="1:13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</row>
    <row r="41" spans="1:13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</row>
    <row r="42" spans="1:13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</row>
    <row r="43" spans="1:13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</row>
    <row r="44" spans="1:13" s="105" customFormat="1" ht="12" customHeight="1" x14ac:dyDescent="0.3">
      <c r="A44" s="117"/>
      <c r="B44" s="118" t="s">
        <v>22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13" ht="12.75" customHeight="1" x14ac:dyDescent="0.3">
      <c r="A45" s="114"/>
      <c r="B45" s="114"/>
      <c r="C45" s="114"/>
      <c r="D45" s="114"/>
      <c r="E45" s="114"/>
      <c r="F45" s="114"/>
      <c r="G45" s="119"/>
      <c r="H45" s="119"/>
      <c r="I45" s="114"/>
      <c r="J45" s="114"/>
      <c r="K45" s="114"/>
      <c r="L45" s="114"/>
      <c r="M45" s="114"/>
    </row>
    <row r="46" spans="1:13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</row>
    <row r="47" spans="1:13" x14ac:dyDescent="0.3">
      <c r="A47" s="114"/>
      <c r="B47" s="114"/>
      <c r="C47" s="114"/>
      <c r="D47" s="114"/>
      <c r="E47" s="114"/>
      <c r="F47" s="114"/>
      <c r="G47" s="114"/>
      <c r="H47" s="120"/>
      <c r="I47" s="120"/>
      <c r="J47" s="114"/>
      <c r="K47" s="114"/>
      <c r="L47" s="114"/>
      <c r="M47" s="114"/>
    </row>
    <row r="48" spans="1:13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</row>
    <row r="49" spans="1:13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</row>
    <row r="50" spans="1:13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</row>
  </sheetData>
  <sheetProtection algorithmName="SHA-512" hashValue="+J9Ck/BkrzwUCL05kkEdVFDo+LrMcPYg/3nVSrKbBntZ6iZtmTBCRg1hUw0hrOcCKPdqVf4lgPsYcO1v7kRVBw==" saltValue="0nB7zZwzik5rEnzKT0Mktg==" spinCount="100000" sheet="1" objects="1" scenarios="1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zoomScaleNormal="100" zoomScalePageLayoutView="60" workbookViewId="0">
      <selection activeCell="P60" sqref="P60"/>
    </sheetView>
  </sheetViews>
  <sheetFormatPr baseColWidth="10" defaultColWidth="11.44140625" defaultRowHeight="14.4" x14ac:dyDescent="0.3"/>
  <cols>
    <col min="1" max="1" width="5" style="5" customWidth="1"/>
    <col min="2" max="2" width="26.6640625" style="5" customWidth="1"/>
    <col min="3" max="3" width="8.5546875" style="5" customWidth="1"/>
    <col min="4" max="7" width="15.6640625" style="5" customWidth="1"/>
    <col min="8" max="8" width="3.109375" style="5" customWidth="1"/>
    <col min="9" max="9" width="8.5546875" style="5" customWidth="1"/>
    <col min="10" max="10" width="1.88671875" style="5" customWidth="1"/>
    <col min="11" max="16384" width="11.44140625" style="5"/>
  </cols>
  <sheetData>
    <row r="1" spans="1:10" ht="15.6" thickTop="1" thickBot="1" x14ac:dyDescent="0.35">
      <c r="A1" s="50"/>
      <c r="B1" s="51"/>
      <c r="C1" s="51"/>
      <c r="D1" s="51"/>
      <c r="E1" s="346" t="s">
        <v>176</v>
      </c>
      <c r="F1" s="346" t="s">
        <v>162</v>
      </c>
      <c r="G1" s="51"/>
      <c r="H1" s="51"/>
      <c r="I1" s="51"/>
      <c r="J1" s="52"/>
    </row>
    <row r="2" spans="1:10" ht="18.600000000000001" thickBot="1" x14ac:dyDescent="0.4">
      <c r="A2" s="53"/>
      <c r="B2" s="54" t="s">
        <v>15</v>
      </c>
      <c r="C2" s="54"/>
      <c r="D2" s="318" t="s">
        <v>161</v>
      </c>
      <c r="E2" s="272" t="str">
        <f>'Berechnung (Ö)'!G3</f>
        <v>B</v>
      </c>
      <c r="F2" s="289">
        <f>'Berechnung (Ö)'!H3</f>
        <v>0</v>
      </c>
      <c r="G2" s="133"/>
      <c r="H2" s="133"/>
      <c r="I2" s="134"/>
      <c r="J2" s="135"/>
    </row>
    <row r="3" spans="1:10" ht="18.600000000000001" thickBot="1" x14ac:dyDescent="0.4">
      <c r="A3" s="53"/>
      <c r="B3" s="57"/>
      <c r="C3" s="57"/>
      <c r="D3" s="55"/>
      <c r="E3" s="55"/>
      <c r="F3" s="55"/>
      <c r="G3" s="55"/>
      <c r="H3" s="133"/>
      <c r="I3" s="133"/>
      <c r="J3" s="60"/>
    </row>
    <row r="4" spans="1:10" ht="16.2" thickBot="1" x14ac:dyDescent="0.35">
      <c r="A4" s="53"/>
      <c r="B4" s="58" t="s">
        <v>107</v>
      </c>
      <c r="C4" s="58"/>
      <c r="D4" s="243">
        <f>'Berechnung (Ö)'!E5</f>
        <v>0</v>
      </c>
      <c r="E4" s="59" t="s">
        <v>19</v>
      </c>
      <c r="F4" s="55"/>
      <c r="G4" s="133"/>
      <c r="H4" s="55"/>
      <c r="I4" s="55"/>
      <c r="J4" s="60"/>
    </row>
    <row r="5" spans="1:10" ht="9.75" customHeight="1" thickBot="1" x14ac:dyDescent="0.35">
      <c r="A5" s="53"/>
      <c r="B5" s="55"/>
      <c r="C5" s="55"/>
      <c r="D5" s="7"/>
      <c r="E5" s="55"/>
      <c r="F5" s="55"/>
      <c r="G5" s="133"/>
      <c r="H5" s="55"/>
      <c r="I5" s="55"/>
      <c r="J5" s="60"/>
    </row>
    <row r="6" spans="1:10" ht="16.2" thickBot="1" x14ac:dyDescent="0.35">
      <c r="A6" s="53"/>
      <c r="B6" s="58" t="s">
        <v>3</v>
      </c>
      <c r="C6" s="319" t="s">
        <v>135</v>
      </c>
      <c r="D6" s="55"/>
      <c r="E6" s="55"/>
      <c r="F6" s="356" t="s">
        <v>187</v>
      </c>
      <c r="G6" s="394">
        <f>'Berechnung (Ö)'!H6</f>
        <v>0</v>
      </c>
      <c r="H6" s="133"/>
      <c r="I6" s="271"/>
      <c r="J6" s="60"/>
    </row>
    <row r="7" spans="1:10" ht="16.2" thickBot="1" x14ac:dyDescent="0.35">
      <c r="A7" s="53"/>
      <c r="B7" s="61" t="s">
        <v>16</v>
      </c>
      <c r="C7" s="320">
        <f>'Berechnung (Ö)'!D8</f>
        <v>0</v>
      </c>
      <c r="D7" s="244">
        <f>'Berechnung (Ö)'!E8</f>
        <v>0</v>
      </c>
      <c r="E7" s="55"/>
      <c r="F7" s="356" t="s">
        <v>188</v>
      </c>
      <c r="G7" s="394">
        <f>'Berechnung (Ö)'!H8</f>
        <v>0</v>
      </c>
      <c r="H7" s="133"/>
      <c r="I7" s="271"/>
      <c r="J7" s="60"/>
    </row>
    <row r="8" spans="1:10" ht="15.75" customHeight="1" thickBot="1" x14ac:dyDescent="0.35">
      <c r="A8" s="53"/>
      <c r="B8" s="55"/>
      <c r="C8" s="55"/>
      <c r="D8" s="55"/>
      <c r="E8" s="55"/>
      <c r="F8" s="356" t="s">
        <v>233</v>
      </c>
      <c r="G8" s="394">
        <f>'Berechnung (Ö)'!H10</f>
        <v>0</v>
      </c>
      <c r="H8" s="55"/>
      <c r="I8" s="271"/>
      <c r="J8" s="60"/>
    </row>
    <row r="9" spans="1:10" ht="15.6" x14ac:dyDescent="0.3">
      <c r="A9" s="53"/>
      <c r="B9" s="58" t="s">
        <v>17</v>
      </c>
      <c r="C9" s="58"/>
      <c r="D9" s="55"/>
      <c r="E9" s="55"/>
      <c r="F9" s="55"/>
      <c r="G9" s="55"/>
      <c r="H9" s="55"/>
      <c r="I9" s="55"/>
      <c r="J9" s="60"/>
    </row>
    <row r="10" spans="1:10" ht="18" x14ac:dyDescent="0.3">
      <c r="A10" s="53"/>
      <c r="B10" s="121"/>
      <c r="C10" s="6"/>
      <c r="D10" s="399"/>
      <c r="E10" s="418"/>
      <c r="F10" s="273">
        <f>'Berechnung (Ö)'!G12</f>
        <v>2025</v>
      </c>
      <c r="G10" s="273">
        <f>'Berechnung (Ö)'!H12</f>
        <v>2026</v>
      </c>
      <c r="H10" s="321"/>
      <c r="I10" s="171"/>
      <c r="J10" s="63"/>
    </row>
    <row r="11" spans="1:10" ht="15.6" x14ac:dyDescent="0.3">
      <c r="A11" s="64"/>
      <c r="B11" s="206" t="str">
        <f>'Berechnung (Ö)'!C14</f>
        <v>ersten 40 ha</v>
      </c>
      <c r="C11" s="122" t="s">
        <v>20</v>
      </c>
      <c r="D11" s="419"/>
      <c r="E11" s="420"/>
      <c r="F11" s="385">
        <f>'Berechnung (Ö)'!G14</f>
        <v>68.05</v>
      </c>
      <c r="G11" s="97">
        <f>'Berechnung (Ö)'!H14</f>
        <v>65.31</v>
      </c>
      <c r="H11" s="322"/>
      <c r="I11" s="61"/>
      <c r="J11" s="65"/>
    </row>
    <row r="12" spans="1:10" ht="15.6" x14ac:dyDescent="0.3">
      <c r="A12" s="64"/>
      <c r="B12" s="123"/>
      <c r="C12" s="141" t="s">
        <v>23</v>
      </c>
      <c r="D12" s="421"/>
      <c r="E12" s="422"/>
      <c r="F12" s="142">
        <f>'Berechnung (Ö)'!G15</f>
        <v>0</v>
      </c>
      <c r="G12" s="142">
        <f>'Berechnung (Ö)'!H15</f>
        <v>0</v>
      </c>
      <c r="H12" s="322"/>
      <c r="I12" s="61"/>
      <c r="J12" s="65"/>
    </row>
    <row r="13" spans="1:10" ht="15.6" x14ac:dyDescent="0.3">
      <c r="A13" s="64"/>
      <c r="B13" s="207" t="str">
        <f>'Berechnung (Ö)'!C16</f>
        <v xml:space="preserve">weiteren 20 ha </v>
      </c>
      <c r="C13" s="95" t="s">
        <v>20</v>
      </c>
      <c r="D13" s="419"/>
      <c r="E13" s="420"/>
      <c r="F13" s="385">
        <f>'Berechnung (Ö)'!G16</f>
        <v>40.83</v>
      </c>
      <c r="G13" s="97">
        <f>'Berechnung (Ö)'!H16</f>
        <v>39.19</v>
      </c>
      <c r="H13" s="322"/>
      <c r="I13" s="61"/>
      <c r="J13" s="65"/>
    </row>
    <row r="14" spans="1:10" ht="15.6" x14ac:dyDescent="0.3">
      <c r="A14" s="64"/>
      <c r="B14" s="123"/>
      <c r="C14" s="141" t="s">
        <v>23</v>
      </c>
      <c r="D14" s="421"/>
      <c r="E14" s="422"/>
      <c r="F14" s="142">
        <f>'Berechnung (Ö)'!G17</f>
        <v>0</v>
      </c>
      <c r="G14" s="142">
        <f>'Berechnung (Ö)'!H17</f>
        <v>0</v>
      </c>
      <c r="H14" s="322"/>
      <c r="I14" s="61"/>
      <c r="J14" s="65"/>
    </row>
    <row r="15" spans="1:10" ht="15.6" x14ac:dyDescent="0.3">
      <c r="A15" s="64"/>
      <c r="B15" s="124" t="s">
        <v>33</v>
      </c>
      <c r="C15" s="125" t="s">
        <v>23</v>
      </c>
      <c r="D15" s="423"/>
      <c r="E15" s="424"/>
      <c r="F15" s="126">
        <f>'Berechnung (Ö)'!G18</f>
        <v>0</v>
      </c>
      <c r="G15" s="126">
        <f>'Berechnung (Ö)'!H18</f>
        <v>0</v>
      </c>
      <c r="H15" s="323"/>
      <c r="I15" s="58"/>
      <c r="J15" s="66"/>
    </row>
    <row r="16" spans="1:10" ht="15.6" x14ac:dyDescent="0.3">
      <c r="A16" s="64"/>
      <c r="B16" s="210"/>
      <c r="C16" s="122" t="s">
        <v>20</v>
      </c>
      <c r="D16" s="419"/>
      <c r="E16" s="420"/>
      <c r="F16" s="97">
        <f>IF($D$4=0,0,F17/$D$4)</f>
        <v>0</v>
      </c>
      <c r="G16" s="97">
        <f>IF($D$4=0,0,G17/$D$4)</f>
        <v>0</v>
      </c>
      <c r="H16" s="322"/>
      <c r="I16" s="61"/>
      <c r="J16" s="65"/>
    </row>
    <row r="17" spans="1:10" ht="15.6" x14ac:dyDescent="0.3">
      <c r="A17" s="64"/>
      <c r="B17" s="211" t="s">
        <v>219</v>
      </c>
      <c r="C17" s="209" t="s">
        <v>23</v>
      </c>
      <c r="D17" s="423"/>
      <c r="E17" s="424"/>
      <c r="F17" s="143">
        <f>'Berechnung (Ö)'!G24</f>
        <v>0</v>
      </c>
      <c r="G17" s="143">
        <f>'Berechnung (Ö)'!H24</f>
        <v>0</v>
      </c>
      <c r="H17" s="322"/>
      <c r="I17" s="61"/>
      <c r="J17" s="65"/>
    </row>
    <row r="18" spans="1:10" ht="15.6" x14ac:dyDescent="0.3">
      <c r="A18" s="64"/>
      <c r="B18" s="208" t="s">
        <v>220</v>
      </c>
      <c r="C18" s="95" t="s">
        <v>20</v>
      </c>
      <c r="D18" s="419"/>
      <c r="E18" s="420"/>
      <c r="F18" s="385">
        <f>'Berechnung (Ö)'!G26</f>
        <v>152.44</v>
      </c>
      <c r="G18" s="97">
        <f>'Berechnung (Ö)'!H26</f>
        <v>147.38</v>
      </c>
      <c r="H18" s="322"/>
      <c r="I18" s="61"/>
      <c r="J18" s="65"/>
    </row>
    <row r="19" spans="1:10" ht="15.6" x14ac:dyDescent="0.3">
      <c r="A19" s="64"/>
      <c r="B19" s="123"/>
      <c r="C19" s="141" t="s">
        <v>23</v>
      </c>
      <c r="D19" s="421"/>
      <c r="E19" s="422"/>
      <c r="F19" s="142">
        <f>'Berechnung (Ö)'!G27</f>
        <v>0</v>
      </c>
      <c r="G19" s="142">
        <f>'Berechnung (Ö)'!H27</f>
        <v>0</v>
      </c>
      <c r="H19" s="322"/>
      <c r="I19" s="61"/>
      <c r="J19" s="65"/>
    </row>
    <row r="20" spans="1:10" ht="15.6" x14ac:dyDescent="0.3">
      <c r="A20" s="64"/>
      <c r="B20" s="208" t="s">
        <v>43</v>
      </c>
      <c r="C20" s="95" t="s">
        <v>20</v>
      </c>
      <c r="D20" s="419"/>
      <c r="E20" s="420"/>
      <c r="F20" s="97">
        <f>IF($D$4=0,0,Diagramm!E3)</f>
        <v>0</v>
      </c>
      <c r="G20" s="97">
        <f>IF($D$4=0,0,Diagramm!F3)</f>
        <v>0</v>
      </c>
      <c r="H20" s="322"/>
      <c r="I20" s="61"/>
      <c r="J20" s="65"/>
    </row>
    <row r="21" spans="1:10" ht="15.6" x14ac:dyDescent="0.3">
      <c r="A21" s="64"/>
      <c r="B21" s="123"/>
      <c r="C21" s="209" t="s">
        <v>23</v>
      </c>
      <c r="D21" s="425"/>
      <c r="E21" s="426"/>
      <c r="F21" s="397">
        <f>'Berechnung (Ö)'!G29</f>
        <v>0</v>
      </c>
      <c r="G21" s="397">
        <f>'Berechnung (Ö)'!H29</f>
        <v>0</v>
      </c>
      <c r="H21" s="322"/>
      <c r="I21" s="61"/>
      <c r="J21" s="65"/>
    </row>
    <row r="22" spans="1:10" ht="15.6" hidden="1" x14ac:dyDescent="0.3">
      <c r="A22" s="64"/>
      <c r="B22" s="127" t="s">
        <v>2</v>
      </c>
      <c r="C22" s="128" t="s">
        <v>23</v>
      </c>
      <c r="D22" s="423"/>
      <c r="E22" s="424"/>
      <c r="F22" s="126">
        <f t="shared" ref="F22:G22" si="0">F19+F21</f>
        <v>0</v>
      </c>
      <c r="G22" s="126">
        <f t="shared" si="0"/>
        <v>0</v>
      </c>
      <c r="H22" s="322"/>
      <c r="I22" s="61"/>
      <c r="J22" s="65"/>
    </row>
    <row r="23" spans="1:10" ht="15.6" x14ac:dyDescent="0.3">
      <c r="A23" s="64"/>
      <c r="B23" s="129"/>
      <c r="C23" s="95" t="s">
        <v>20</v>
      </c>
      <c r="D23" s="419"/>
      <c r="E23" s="420"/>
      <c r="F23" s="385">
        <f>'Berechnung (Ö)'!G32</f>
        <v>120.64</v>
      </c>
      <c r="G23" s="97">
        <f>'Berechnung (Ö)'!H32</f>
        <v>134.04</v>
      </c>
      <c r="H23" s="322"/>
      <c r="I23" s="61"/>
      <c r="J23" s="65"/>
    </row>
    <row r="24" spans="1:10" ht="15.6" x14ac:dyDescent="0.3">
      <c r="A24" s="64"/>
      <c r="B24" s="212" t="s">
        <v>4</v>
      </c>
      <c r="C24" s="141" t="s">
        <v>23</v>
      </c>
      <c r="D24" s="423"/>
      <c r="E24" s="424"/>
      <c r="F24" s="143">
        <f>'Berechnung (Ö)'!G33</f>
        <v>0</v>
      </c>
      <c r="G24" s="143">
        <f>'Berechnung (Ö)'!H33</f>
        <v>0</v>
      </c>
      <c r="H24" s="322"/>
      <c r="I24" s="61"/>
      <c r="J24" s="65"/>
    </row>
    <row r="25" spans="1:10" ht="18" x14ac:dyDescent="0.35">
      <c r="A25" s="67"/>
      <c r="B25" s="130" t="s">
        <v>221</v>
      </c>
      <c r="C25" s="131" t="s">
        <v>23</v>
      </c>
      <c r="D25" s="427"/>
      <c r="E25" s="428"/>
      <c r="F25" s="213">
        <f>'Berechnung (Ö)'!G34</f>
        <v>0</v>
      </c>
      <c r="G25" s="213">
        <f>'Berechnung (Ö)'!H34</f>
        <v>0</v>
      </c>
      <c r="H25" s="324"/>
      <c r="I25" s="62"/>
      <c r="J25" s="68"/>
    </row>
    <row r="26" spans="1:10" ht="18" x14ac:dyDescent="0.35">
      <c r="A26" s="69"/>
      <c r="B26" s="327" t="s">
        <v>1</v>
      </c>
      <c r="C26" s="132" t="s">
        <v>20</v>
      </c>
      <c r="D26" s="427"/>
      <c r="E26" s="428"/>
      <c r="F26" s="214">
        <f>'Berechnung (Ö)'!G35</f>
        <v>0</v>
      </c>
      <c r="G26" s="214">
        <f>'Berechnung (Ö)'!H35</f>
        <v>0</v>
      </c>
      <c r="H26" s="325"/>
      <c r="I26" s="326"/>
      <c r="J26" s="70"/>
    </row>
    <row r="27" spans="1:10" ht="18" x14ac:dyDescent="0.35">
      <c r="A27" s="69"/>
      <c r="B27" s="328" t="s">
        <v>157</v>
      </c>
      <c r="C27" s="329" t="s">
        <v>23</v>
      </c>
      <c r="D27" s="429"/>
      <c r="E27" s="428"/>
      <c r="F27" s="330">
        <f>'Berechnung (Ö)'!G37</f>
        <v>0</v>
      </c>
      <c r="G27" s="330">
        <f>'Berechnung (Ö)'!H37</f>
        <v>0</v>
      </c>
      <c r="H27" s="326"/>
      <c r="I27" s="326"/>
      <c r="J27" s="70"/>
    </row>
    <row r="28" spans="1:10" ht="18" x14ac:dyDescent="0.35">
      <c r="A28" s="69"/>
      <c r="B28" s="327" t="s">
        <v>167</v>
      </c>
      <c r="C28" s="132" t="s">
        <v>20</v>
      </c>
      <c r="D28" s="427"/>
      <c r="E28" s="428"/>
      <c r="F28" s="214">
        <f>'Berechnung (Ö)'!G38</f>
        <v>0</v>
      </c>
      <c r="G28" s="214">
        <f>'Berechnung (Ö)'!H38</f>
        <v>0</v>
      </c>
      <c r="H28" s="326"/>
      <c r="I28" s="326"/>
      <c r="J28" s="70"/>
    </row>
    <row r="29" spans="1:10" ht="10.5" customHeight="1" x14ac:dyDescent="0.3">
      <c r="A29" s="53"/>
      <c r="B29" s="152" t="s">
        <v>169</v>
      </c>
      <c r="C29" s="55"/>
      <c r="D29" s="362" t="s">
        <v>192</v>
      </c>
      <c r="E29" s="133"/>
      <c r="F29" s="55"/>
      <c r="G29" s="55"/>
      <c r="H29" s="55"/>
      <c r="I29" s="55"/>
      <c r="J29" s="60"/>
    </row>
    <row r="30" spans="1:10" ht="12.75" customHeight="1" thickBot="1" x14ac:dyDescent="0.35">
      <c r="A30" s="71"/>
      <c r="B30" s="72"/>
      <c r="C30" s="72"/>
      <c r="D30" s="151" t="s">
        <v>242</v>
      </c>
      <c r="E30" s="72"/>
      <c r="F30" s="72"/>
      <c r="G30" s="72"/>
      <c r="H30" s="357" t="s">
        <v>10</v>
      </c>
      <c r="I30" s="358">
        <f>'Berechnung (Ö)'!D42</f>
        <v>46007</v>
      </c>
      <c r="J30" s="73"/>
    </row>
    <row r="31" spans="1:10" ht="28.35" customHeight="1" thickTop="1" x14ac:dyDescent="0.3"/>
    <row r="33" spans="16:16" x14ac:dyDescent="0.3">
      <c r="P33" s="106"/>
    </row>
    <row r="64" spans="2:2" ht="12" customHeight="1" x14ac:dyDescent="0.3">
      <c r="B64" s="107" t="s">
        <v>189</v>
      </c>
    </row>
    <row r="65" spans="2:9" ht="12.75" customHeight="1" x14ac:dyDescent="0.3">
      <c r="B65" s="107"/>
      <c r="I65" s="108" t="s">
        <v>12</v>
      </c>
    </row>
  </sheetData>
  <hyperlinks>
    <hyperlink ref="I65" location="Start!A1" display="zurück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Header xml:space="preserve">&amp;CPrämienrechner     DRUCKFASSUNG
</oddHeader>
    <oddFooter>&amp;C&amp;D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4" sqref="P34"/>
    </sheetView>
  </sheetViews>
  <sheetFormatPr baseColWidth="10" defaultRowHeight="14.4" x14ac:dyDescent="0.3"/>
  <sheetData/>
  <sheetProtection algorithmName="SHA-512" hashValue="3+6U8eGpS7wwfAgST21AEB4ho2F5npdRIcCqBfw8IxBhmPZfYVa/QViISFq5cHgGVrllhqsDDbcloGF3r2CVjQ==" saltValue="zO2fDuJz+fcHJ783hh3qy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Start</vt:lpstr>
      <vt:lpstr>Berechnung (Ö)</vt:lpstr>
      <vt:lpstr>Ermittlung ÖR</vt:lpstr>
      <vt:lpstr>Input</vt:lpstr>
      <vt:lpstr>Diagramm</vt:lpstr>
      <vt:lpstr>Druckfassung</vt:lpstr>
      <vt:lpstr>Maßnahmenblatt</vt:lpstr>
      <vt:lpstr>Druckfassung!Druckbereich</vt:lpstr>
      <vt:lpstr>Start!Druckbereich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Bönewitz, Ulrike - LfULG</dc:creator>
  <cp:lastModifiedBy>Bönewitz, Ulrike - LfULG</cp:lastModifiedBy>
  <cp:lastPrinted>2023-10-18T08:14:08Z</cp:lastPrinted>
  <dcterms:created xsi:type="dcterms:W3CDTF">2013-12-09T10:20:51Z</dcterms:created>
  <dcterms:modified xsi:type="dcterms:W3CDTF">2025-12-16T10:08:04Z</dcterms:modified>
</cp:coreProperties>
</file>