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bt2\Ref22\2_Arbeit\PLANUNG\Planungshilfen\Prämienrechner\"/>
    </mc:Choice>
  </mc:AlternateContent>
  <workbookProtection workbookAlgorithmName="SHA-512" workbookHashValue="xQU9+YMeWD1ld2lUqD3qHNBWjMHi/hNcDqCaPeVoFr9s4MEDbaL08iNL+Fp+dOlMDtYuu0DvRTgvrvbbbypEnA==" workbookSaltValue="mDZEhAvAXrRWPrjBNrPlrA==" workbookSpinCount="100000" lockStructure="1"/>
  <bookViews>
    <workbookView xWindow="28680" yWindow="-120" windowWidth="29040" windowHeight="17520"/>
  </bookViews>
  <sheets>
    <sheet name="Start" sheetId="5" r:id="rId1"/>
    <sheet name="Berechnung" sheetId="2" r:id="rId2"/>
    <sheet name="Ermittlung ÖR" sheetId="14" r:id="rId3"/>
    <sheet name="Input" sheetId="3" state="hidden" r:id="rId4"/>
    <sheet name="Diagramm" sheetId="4" r:id="rId5"/>
    <sheet name="Druckfassung" sheetId="11" r:id="rId6"/>
  </sheets>
  <definedNames>
    <definedName name="_xlnm.Print_Area" localSheetId="5">Druckfassung!$A$1:$I$62</definedName>
    <definedName name="_xlnm.Print_Area" localSheetId="0">Start!$A$1:$J$33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4" l="1"/>
  <c r="L24" i="14"/>
  <c r="G24" i="14" l="1"/>
  <c r="G18" i="14"/>
  <c r="G20" i="14" s="1"/>
  <c r="C7" i="11"/>
  <c r="G8" i="11"/>
  <c r="W32" i="14" l="1"/>
  <c r="E31" i="14" s="1"/>
  <c r="T30" i="14" l="1"/>
  <c r="L37" i="14" l="1"/>
  <c r="L35" i="14"/>
  <c r="L34" i="14"/>
  <c r="L32" i="14"/>
  <c r="L30" i="14"/>
  <c r="L26" i="14"/>
  <c r="L22" i="14"/>
  <c r="L20" i="14"/>
  <c r="L18" i="14" l="1"/>
  <c r="W18" i="14" l="1"/>
  <c r="AA18" i="14" s="1"/>
  <c r="K14" i="2" l="1"/>
  <c r="J14" i="2"/>
  <c r="X9" i="14" l="1"/>
  <c r="J21" i="2" l="1"/>
  <c r="J30" i="2" l="1"/>
  <c r="J32" i="2" s="1"/>
  <c r="K30" i="2"/>
  <c r="K32" i="2" s="1"/>
  <c r="I37" i="14" l="1"/>
  <c r="N37" i="14" s="1"/>
  <c r="K21" i="2"/>
  <c r="K23" i="2"/>
  <c r="J23" i="2"/>
  <c r="T35" i="14" l="1"/>
  <c r="P35" i="14"/>
  <c r="N35" i="14"/>
  <c r="X24" i="14" l="1"/>
  <c r="AB24" i="14" s="1"/>
  <c r="G22" i="14"/>
  <c r="K20" i="2" l="1"/>
  <c r="J20" i="2"/>
  <c r="F10" i="11"/>
  <c r="G10" i="11"/>
  <c r="D10" i="11"/>
  <c r="E10" i="11"/>
  <c r="T37" i="14"/>
  <c r="P37" i="14"/>
  <c r="T34" i="14"/>
  <c r="P34" i="14"/>
  <c r="N34" i="14"/>
  <c r="T32" i="14"/>
  <c r="P32" i="14"/>
  <c r="N32" i="14"/>
  <c r="P30" i="14"/>
  <c r="N30" i="14"/>
  <c r="T28" i="14"/>
  <c r="P28" i="14"/>
  <c r="N28" i="14"/>
  <c r="T26" i="14"/>
  <c r="P26" i="14"/>
  <c r="N26" i="14"/>
  <c r="T22" i="14"/>
  <c r="P22" i="14"/>
  <c r="N22" i="14"/>
  <c r="T20" i="14"/>
  <c r="P20" i="14"/>
  <c r="N20" i="14"/>
  <c r="J31" i="2"/>
  <c r="F23" i="11" s="1"/>
  <c r="K31" i="2"/>
  <c r="G23" i="11" s="1"/>
  <c r="G11" i="11"/>
  <c r="J16" i="2"/>
  <c r="F13" i="11" s="1"/>
  <c r="K16" i="2"/>
  <c r="G13" i="11" s="1"/>
  <c r="J22" i="2"/>
  <c r="K22" i="2"/>
  <c r="J26" i="2"/>
  <c r="J27" i="2" s="1"/>
  <c r="F19" i="11" s="1"/>
  <c r="K26" i="2"/>
  <c r="K27" i="2" s="1"/>
  <c r="G19" i="11" s="1"/>
  <c r="J15" i="2" l="1"/>
  <c r="F12" i="11" s="1"/>
  <c r="F11" i="11"/>
  <c r="G18" i="11"/>
  <c r="J24" i="2"/>
  <c r="D6" i="4" s="1"/>
  <c r="G24" i="11"/>
  <c r="E4" i="4"/>
  <c r="F24" i="11"/>
  <c r="D4" i="4"/>
  <c r="F18" i="11"/>
  <c r="K17" i="2"/>
  <c r="G14" i="11" s="1"/>
  <c r="K15" i="2"/>
  <c r="G12" i="11" s="1"/>
  <c r="J17" i="2"/>
  <c r="F14" i="11" s="1"/>
  <c r="K24" i="2"/>
  <c r="G7" i="11"/>
  <c r="G6" i="11"/>
  <c r="F17" i="11" l="1"/>
  <c r="G17" i="11"/>
  <c r="E6" i="4"/>
  <c r="K18" i="2"/>
  <c r="J18" i="2"/>
  <c r="F15" i="11" l="1"/>
  <c r="D5" i="4"/>
  <c r="G15" i="11"/>
  <c r="E5" i="4"/>
  <c r="X18" i="14" l="1"/>
  <c r="AB18" i="14" s="1"/>
  <c r="Y18" i="14" l="1"/>
  <c r="AC18" i="14" s="1"/>
  <c r="W24" i="14"/>
  <c r="AA24" i="14" s="1"/>
  <c r="T18" i="14" l="1"/>
  <c r="D2" i="4"/>
  <c r="E2" i="4"/>
  <c r="B2" i="4"/>
  <c r="C2" i="4"/>
  <c r="I5" i="14" l="1"/>
  <c r="G13" i="14" s="1"/>
  <c r="B13" i="11"/>
  <c r="B11" i="11"/>
  <c r="L37" i="2" l="1"/>
  <c r="D42" i="14" s="1"/>
  <c r="K14" i="14" l="1"/>
  <c r="I14" i="14" s="1"/>
  <c r="G32" i="14"/>
  <c r="G30" i="14"/>
  <c r="Y24" i="14" l="1"/>
  <c r="AC24" i="14" s="1"/>
  <c r="P18" i="14" l="1"/>
  <c r="N18" i="14"/>
  <c r="T24" i="14"/>
  <c r="P24" i="14"/>
  <c r="N24" i="14"/>
  <c r="AD18" i="14"/>
  <c r="G26" i="14" s="1"/>
  <c r="D23" i="11"/>
  <c r="D19" i="11"/>
  <c r="E19" i="11"/>
  <c r="G26" i="2"/>
  <c r="G15" i="2"/>
  <c r="G17" i="2"/>
  <c r="G16" i="2"/>
  <c r="G14" i="2"/>
  <c r="G35" i="14" l="1"/>
  <c r="T39" i="14"/>
  <c r="K29" i="2" s="1"/>
  <c r="K33" i="2" s="1"/>
  <c r="N39" i="14"/>
  <c r="P39" i="14"/>
  <c r="E21" i="11" s="1"/>
  <c r="E12" i="11"/>
  <c r="E11" i="11"/>
  <c r="D12" i="11"/>
  <c r="D11" i="11"/>
  <c r="D14" i="11"/>
  <c r="D13" i="11"/>
  <c r="E18" i="11"/>
  <c r="C4" i="4"/>
  <c r="E23" i="11"/>
  <c r="E14" i="11"/>
  <c r="E13" i="11"/>
  <c r="D18" i="11"/>
  <c r="B4" i="4"/>
  <c r="D24" i="11"/>
  <c r="G21" i="11" l="1"/>
  <c r="G22" i="11" s="1"/>
  <c r="E3" i="4"/>
  <c r="E22" i="11"/>
  <c r="B6" i="4"/>
  <c r="D17" i="11"/>
  <c r="E24" i="11"/>
  <c r="E17" i="11"/>
  <c r="C6" i="4"/>
  <c r="D21" i="11"/>
  <c r="D22" i="11" s="1"/>
  <c r="J33" i="2"/>
  <c r="F21" i="11"/>
  <c r="F22" i="11" s="1"/>
  <c r="D3" i="4"/>
  <c r="K34" i="2"/>
  <c r="G25" i="11"/>
  <c r="C3" i="4"/>
  <c r="B3" i="4"/>
  <c r="A8" i="4" l="1"/>
  <c r="D9" i="4" s="1"/>
  <c r="J34" i="2"/>
  <c r="F25" i="11"/>
  <c r="G26" i="11"/>
  <c r="E7" i="4"/>
  <c r="G15" i="3"/>
  <c r="F26" i="11" l="1"/>
  <c r="D7" i="4"/>
  <c r="I11" i="3"/>
  <c r="J11" i="3" s="1"/>
  <c r="F8" i="3" l="1"/>
  <c r="B5" i="4" l="1"/>
  <c r="D15" i="11"/>
  <c r="D25" i="11" l="1"/>
  <c r="B7" i="4" l="1"/>
  <c r="D26" i="11"/>
  <c r="E15" i="2" l="1"/>
  <c r="F15" i="2" l="1"/>
  <c r="E17" i="2" l="1"/>
  <c r="B15" i="3" l="1"/>
  <c r="B16" i="3" s="1"/>
  <c r="H3" i="11" l="1"/>
  <c r="D7" i="11"/>
  <c r="D4" i="11"/>
  <c r="E16" i="11" l="1"/>
  <c r="G16" i="11"/>
  <c r="D16" i="11"/>
  <c r="G20" i="11"/>
  <c r="F20" i="11"/>
  <c r="E20" i="11"/>
  <c r="D20" i="11"/>
  <c r="F16" i="11"/>
  <c r="E31" i="2"/>
  <c r="F31" i="2"/>
  <c r="G31" i="2"/>
  <c r="F26" i="2"/>
  <c r="E26" i="2"/>
  <c r="E16" i="2"/>
  <c r="F16" i="2"/>
  <c r="E14" i="2"/>
  <c r="F14" i="2"/>
  <c r="E32" i="2" l="1"/>
  <c r="F32" i="2"/>
  <c r="G32" i="2"/>
  <c r="F17" i="2"/>
  <c r="E27" i="2" l="1"/>
  <c r="F27" i="2"/>
  <c r="G27" i="2"/>
  <c r="E15" i="11"/>
  <c r="G18" i="2"/>
  <c r="E18" i="2"/>
  <c r="F18" i="2"/>
  <c r="C5" i="4" l="1"/>
  <c r="G33" i="2"/>
  <c r="E33" i="2"/>
  <c r="F33" i="2"/>
  <c r="E25" i="11" l="1"/>
  <c r="G34" i="2"/>
  <c r="E34" i="2"/>
  <c r="F34" i="2"/>
  <c r="E9" i="4" l="1"/>
  <c r="C7" i="4"/>
  <c r="E26" i="11"/>
</calcChain>
</file>

<file path=xl/comments1.xml><?xml version="1.0" encoding="utf-8"?>
<comments xmlns="http://schemas.openxmlformats.org/spreadsheetml/2006/main">
  <authors>
    <author>Bönewitz, Ulrike - LfULG</author>
  </authors>
  <commentList>
    <comment ref="D8" authorId="0" shapeId="0">
      <text>
        <r>
          <rPr>
            <sz val="9"/>
            <color indexed="81"/>
            <rFont val="Segoe UI"/>
            <family val="2"/>
          </rPr>
          <t xml:space="preserve">Jahr (JJJJ) der ersten Beantragung eingeben
</t>
        </r>
      </text>
    </comment>
    <comment ref="H8" authorId="0" shapeId="0">
      <text>
        <r>
          <rPr>
            <sz val="9"/>
            <color indexed="81"/>
            <rFont val="Segoe UI"/>
            <family val="2"/>
          </rPr>
          <t>1=ja 
Junglandwirtprämie wird max. 5 Jahre gewährt</t>
        </r>
      </text>
    </comment>
    <comment ref="J10" authorId="0" shapeId="0">
      <text>
        <r>
          <rPr>
            <sz val="9"/>
            <color indexed="81"/>
            <rFont val="Segoe UI"/>
            <family val="2"/>
          </rPr>
          <t xml:space="preserve">Angabe weiterer RGV im Betrieb (andere Rinder, Schafe/Ziegen, Equiden, Gehegewild) </t>
        </r>
        <r>
          <rPr>
            <b/>
            <sz val="9"/>
            <color indexed="81"/>
            <rFont val="Segoe UI"/>
            <family val="2"/>
          </rPr>
          <t xml:space="preserve">Die Angabe ist nur für die ÖR 4  "Extensivierung DGL" erforderlich!  </t>
        </r>
      </text>
    </comment>
    <comment ref="K10" authorId="0" shapeId="0">
      <text>
        <r>
          <rPr>
            <b/>
            <sz val="9"/>
            <color indexed="81"/>
            <rFont val="Segoe UI"/>
            <family val="2"/>
          </rPr>
          <t xml:space="preserve">eigene Berechnung erforderlich </t>
        </r>
        <r>
          <rPr>
            <sz val="9"/>
            <color indexed="81"/>
            <rFont val="Segoe UI"/>
            <family val="2"/>
          </rPr>
          <t>mit folgenden</t>
        </r>
        <r>
          <rPr>
            <b/>
            <sz val="9"/>
            <color indexed="81"/>
            <rFont val="Segoe UI"/>
            <family val="2"/>
          </rPr>
          <t xml:space="preserve"> RGV-Schlüsseln </t>
        </r>
        <r>
          <rPr>
            <sz val="9"/>
            <color indexed="81"/>
            <rFont val="Segoe UI"/>
            <family val="2"/>
          </rPr>
          <t>(RGV/Tier</t>
        </r>
        <r>
          <rPr>
            <b/>
            <sz val="9"/>
            <color indexed="81"/>
            <rFont val="Segoe UI"/>
            <family val="2"/>
          </rPr>
          <t>): 
Rinder:</t>
        </r>
        <r>
          <rPr>
            <sz val="9"/>
            <color indexed="81"/>
            <rFont val="Segoe UI"/>
            <family val="2"/>
          </rPr>
          <t xml:space="preserve">
    &lt;6 Mo.: 0,4
      6 Mo.-2 J.: 0,6
    &gt;2 J.: 1,0
</t>
        </r>
        <r>
          <rPr>
            <b/>
            <sz val="9"/>
            <color indexed="81"/>
            <rFont val="Segoe UI"/>
            <family val="2"/>
          </rPr>
          <t>Schafe/Ziegen:</t>
        </r>
        <r>
          <rPr>
            <sz val="9"/>
            <color indexed="81"/>
            <rFont val="Segoe UI"/>
            <family val="2"/>
          </rPr>
          <t xml:space="preserve">
      0,15
</t>
        </r>
        <r>
          <rPr>
            <b/>
            <sz val="9"/>
            <color indexed="81"/>
            <rFont val="Segoe UI"/>
            <family val="2"/>
          </rPr>
          <t>Equiden:</t>
        </r>
        <r>
          <rPr>
            <sz val="9"/>
            <color indexed="81"/>
            <rFont val="Segoe UI"/>
            <family val="2"/>
          </rPr>
          <t xml:space="preserve">
    &gt;6 Mo.: 1,0
</t>
        </r>
        <r>
          <rPr>
            <b/>
            <sz val="9"/>
            <color indexed="81"/>
            <rFont val="Segoe UI"/>
            <family val="2"/>
          </rPr>
          <t xml:space="preserve">Gatterwild:
</t>
        </r>
        <r>
          <rPr>
            <sz val="9"/>
            <color indexed="81"/>
            <rFont val="Segoe UI"/>
            <family val="2"/>
          </rPr>
          <t xml:space="preserve">Damwild: 0,15
Rotwild: 0,3
</t>
        </r>
      </text>
    </comment>
  </commentList>
</comments>
</file>

<file path=xl/comments2.xml><?xml version="1.0" encoding="utf-8"?>
<comments xmlns="http://schemas.openxmlformats.org/spreadsheetml/2006/main">
  <authors>
    <author>Bönewitz, Ulrike - LfULG</author>
  </authors>
  <commentList>
    <comment ref="I18" authorId="0" shapeId="0">
      <text>
        <r>
          <rPr>
            <sz val="8"/>
            <color indexed="81"/>
            <rFont val="Segoe UI"/>
            <family val="2"/>
          </rPr>
          <t xml:space="preserve">Berechnung für den zulässigen Prozentsatz bis zu 8%; Mindestfläche 0,1 ha
</t>
        </r>
        <r>
          <rPr>
            <b/>
            <sz val="8"/>
            <color indexed="81"/>
            <rFont val="Segoe UI"/>
            <family val="2"/>
          </rPr>
          <t xml:space="preserve">Hinweis für kleine Betriebe: </t>
        </r>
        <r>
          <rPr>
            <sz val="8"/>
            <color indexed="81"/>
            <rFont val="Segoe UI"/>
            <family val="2"/>
          </rPr>
          <t>für Betriebe mit mehr als 10 Hektar Ackerland ist nichtproduktives Ackerland im Umfang von bis zu einem 
Hektar auch dann begünstigungsfähig, wenn dies mehr als 8 Prozent 
des förderfähigen Ackerlands des Betriebes ausmacht.</t>
        </r>
      </text>
    </comment>
    <comment ref="N18" authorId="0" shapeId="0">
      <text>
        <r>
          <rPr>
            <sz val="9"/>
            <color indexed="81"/>
            <rFont val="Segoe UI"/>
            <family val="2"/>
          </rPr>
          <t xml:space="preserve">Prämie wird </t>
        </r>
        <r>
          <rPr>
            <b/>
            <sz val="9"/>
            <color indexed="81"/>
            <rFont val="Segoe UI"/>
            <family val="2"/>
          </rPr>
          <t>nicht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gezahlt,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wenn</t>
        </r>
        <r>
          <rPr>
            <sz val="9"/>
            <color indexed="81"/>
            <rFont val="Segoe UI"/>
            <family val="2"/>
          </rPr>
          <t xml:space="preserve"> Betrieb 4% Stilllegung gemäß GLÖZ 8  </t>
        </r>
        <r>
          <rPr>
            <b/>
            <sz val="9"/>
            <color indexed="81"/>
            <rFont val="Segoe UI"/>
            <family val="2"/>
          </rPr>
          <t>in 2023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 xml:space="preserve">aussetzt. </t>
        </r>
        <r>
          <rPr>
            <sz val="9"/>
            <color indexed="81"/>
            <rFont val="Segoe UI"/>
            <family val="2"/>
          </rPr>
          <t>(GAP-Ausnahmen-Verordnung für 2023)</t>
        </r>
      </text>
    </comment>
    <comment ref="P18" authorId="0" shapeId="0">
      <text>
        <r>
          <rPr>
            <b/>
            <sz val="9"/>
            <color indexed="81"/>
            <rFont val="Segoe UI"/>
            <family val="2"/>
          </rPr>
          <t>Voraussetzung:</t>
        </r>
        <r>
          <rPr>
            <sz val="9"/>
            <color indexed="81"/>
            <rFont val="Segoe UI"/>
            <family val="2"/>
          </rPr>
          <t xml:space="preserve"> Betrieb erbringt 4% des AL über Stilllegung u./o. Landschaftselemente u./o. Leguminosen- u./o. Zwischenfruchtanbau ohne PS gemäß GLÖZ 8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(GAP-Ausnahmen-Verordnung für 2024)</t>
        </r>
      </text>
    </comment>
    <comment ref="I20" authorId="0" shapeId="0">
      <text>
        <r>
          <rPr>
            <sz val="8"/>
            <color indexed="81"/>
            <rFont val="Segoe UI"/>
            <family val="2"/>
          </rPr>
          <t>Umfang ist begrenzt auf das aufgestockte nichtproduktive Ackerland</t>
        </r>
      </text>
    </comment>
    <comment ref="N20" authorId="0" shapeId="0">
      <text>
        <r>
          <rPr>
            <sz val="9"/>
            <color indexed="81"/>
            <rFont val="Segoe UI"/>
            <family val="2"/>
          </rPr>
          <t xml:space="preserve">Prämie wird </t>
        </r>
        <r>
          <rPr>
            <b/>
            <sz val="9"/>
            <color indexed="81"/>
            <rFont val="Segoe UI"/>
            <family val="2"/>
          </rPr>
          <t>nicht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gezahlt,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wenn</t>
        </r>
        <r>
          <rPr>
            <sz val="9"/>
            <color indexed="81"/>
            <rFont val="Segoe UI"/>
            <family val="2"/>
          </rPr>
          <t xml:space="preserve"> Betrieb 4% Stilllegung gemäß GLÖZ 8  </t>
        </r>
        <r>
          <rPr>
            <b/>
            <sz val="9"/>
            <color indexed="81"/>
            <rFont val="Segoe UI"/>
            <family val="2"/>
          </rPr>
          <t>in 2023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 xml:space="preserve">aussetzt. </t>
        </r>
        <r>
          <rPr>
            <sz val="9"/>
            <color indexed="81"/>
            <rFont val="Segoe UI"/>
            <family val="2"/>
          </rPr>
          <t>(GAP-Ausnahmen-Verordnung für 2023)</t>
        </r>
      </text>
    </comment>
    <comment ref="P20" authorId="0" shapeId="0">
      <text>
        <r>
          <rPr>
            <b/>
            <sz val="9"/>
            <color indexed="81"/>
            <rFont val="Segoe UI"/>
            <family val="2"/>
          </rPr>
          <t>Voraussetzung:</t>
        </r>
        <r>
          <rPr>
            <sz val="9"/>
            <color indexed="81"/>
            <rFont val="Segoe UI"/>
            <family val="2"/>
          </rPr>
          <t xml:space="preserve"> Betrieb erbringt 4% des AL über Stilllegung u./o. Landschaftselemente u./o. Leguminosen- u./o. Zwischenfruchtanbau ohne PS gemäß GLÖZ 8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(GAP-Ausnahmen-Verordnung für 2024)</t>
        </r>
      </text>
    </comment>
    <comment ref="I22" authorId="0" shapeId="0">
      <text>
        <r>
          <rPr>
            <sz val="8"/>
            <color indexed="81"/>
            <rFont val="Segoe UI"/>
            <family val="2"/>
          </rPr>
          <t>Vorgaben zu Mindestgröße (0,1 ha), Streifenbreite (mind. 20 m) und Höchstgröße Blühfläche (1 ha) beachten!</t>
        </r>
      </text>
    </comment>
    <comment ref="E24" authorId="0" shapeId="0">
      <text>
        <r>
          <rPr>
            <sz val="9"/>
            <color indexed="81"/>
            <rFont val="Segoe UI"/>
            <family val="2"/>
          </rPr>
          <t xml:space="preserve">Beweidung o. Schnittnutzung nicht vor dem 1.9. (aller 2 Jahre), ganzjährig kein Mulchen erlaubt
</t>
        </r>
      </text>
    </comment>
    <comment ref="I24" authorId="0" shapeId="0">
      <text>
        <r>
          <rPr>
            <sz val="8"/>
            <color indexed="81"/>
            <rFont val="Segoe UI"/>
            <family val="2"/>
          </rPr>
          <t xml:space="preserve">Berechnung für den zulässigen Prozentsatz zwischen 1% und 6%. </t>
        </r>
        <r>
          <rPr>
            <b/>
            <sz val="8"/>
            <color indexed="81"/>
            <rFont val="Segoe UI"/>
            <family val="2"/>
          </rPr>
          <t xml:space="preserve">Hinweis für kleine Betriebe: </t>
        </r>
        <r>
          <rPr>
            <sz val="8"/>
            <color indexed="81"/>
            <rFont val="Segoe UI"/>
            <family val="2"/>
          </rPr>
          <t xml:space="preserve">
Altgrasstreifen oder -flächen im Umfang 
von bis zu einem Hektar sind auch dann begünstigungsfähig, wenn diese 
mehr als 6 Prozent des förderfähigen Dauergrünlands des Betriebs 
ausmachen.</t>
        </r>
      </text>
    </comment>
    <comment ref="I26" authorId="0" shapeId="0">
      <text>
        <r>
          <rPr>
            <sz val="9"/>
            <color indexed="81"/>
            <rFont val="Segoe UI"/>
            <family val="2"/>
          </rPr>
          <t>nur auf gesamten Ackerland möglich</t>
        </r>
      </text>
    </comment>
    <comment ref="I28" authorId="0" shapeId="0">
      <text>
        <r>
          <rPr>
            <sz val="8"/>
            <color indexed="81"/>
            <rFont val="Segoe UI"/>
            <family val="2"/>
          </rPr>
          <t>nur Beibehaltung, keine Neuanlage!
Anteil der Gehölzfläche auf der AL- oder DGL-Fläche muss zwischen 2% und 40% liegen</t>
        </r>
      </text>
    </comment>
    <comment ref="I30" authorId="0" shapeId="0">
      <text>
        <r>
          <rPr>
            <b/>
            <sz val="8"/>
            <color indexed="81"/>
            <rFont val="Segoe UI"/>
            <family val="2"/>
          </rPr>
          <t>nur auf gesamten DGL möglich</t>
        </r>
        <r>
          <rPr>
            <sz val="8"/>
            <color indexed="81"/>
            <rFont val="Segoe UI"/>
            <family val="2"/>
          </rPr>
          <t>, wenn Viehbesatz-Vorgabe von mind. 0,3 bis max. 1,4 RGV je ha DGL im Betrieb eingehalten wird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Segoe UI"/>
            <family val="2"/>
          </rPr>
          <t>Beachte,</t>
        </r>
        <r>
          <rPr>
            <sz val="9"/>
            <color indexed="81"/>
            <rFont val="Segoe UI"/>
            <family val="2"/>
          </rPr>
          <t xml:space="preserve"> das für die  Prüfung </t>
        </r>
        <r>
          <rPr>
            <b/>
            <sz val="9"/>
            <color indexed="81"/>
            <rFont val="Segoe UI"/>
            <family val="2"/>
          </rPr>
          <t xml:space="preserve">alle RGV </t>
        </r>
        <r>
          <rPr>
            <sz val="9"/>
            <color indexed="81"/>
            <rFont val="Segoe UI"/>
            <family val="2"/>
          </rPr>
          <t>im Betrieb  (auch andere Rinder, Schafe/Ziegen, Equiden, Gehegewild) anzugegeben sind!</t>
        </r>
        <r>
          <rPr>
            <b/>
            <sz val="9"/>
            <color indexed="81"/>
            <rFont val="Segoe UI"/>
            <family val="2"/>
          </rPr>
          <t xml:space="preserve">
 Eingabe:</t>
        </r>
        <r>
          <rPr>
            <sz val="9"/>
            <color indexed="81"/>
            <rFont val="Segoe UI"/>
            <family val="2"/>
          </rPr>
          <t xml:space="preserve"> siehe Tab-blatt "Berechnung, Zelle K10"</t>
        </r>
      </text>
    </comment>
    <comment ref="I32" authorId="0" shapeId="0">
      <text>
        <r>
          <rPr>
            <sz val="8"/>
            <color indexed="81"/>
            <rFont val="Segoe UI"/>
            <family val="2"/>
          </rPr>
          <t xml:space="preserve">Nachweis zum Vorkommen von mind. 4 Pflanzenarten lt. Kennarten-Liste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4" authorId="0" shapeId="0">
      <text>
        <r>
          <rPr>
            <b/>
            <sz val="9"/>
            <color indexed="81"/>
            <rFont val="Segoe UI"/>
            <family val="2"/>
          </rPr>
          <t>Beachte</t>
        </r>
        <r>
          <rPr>
            <sz val="9"/>
            <color indexed="81"/>
            <rFont val="Segoe UI"/>
            <family val="2"/>
          </rPr>
          <t xml:space="preserve"> die maximal verfügbaren ha AL </t>
        </r>
        <r>
          <rPr>
            <b/>
            <sz val="9"/>
            <color indexed="81"/>
            <rFont val="Segoe UI"/>
            <family val="2"/>
          </rPr>
          <t>ohne</t>
        </r>
        <r>
          <rPr>
            <sz val="9"/>
            <color indexed="81"/>
            <rFont val="Segoe UI"/>
            <family val="2"/>
          </rPr>
          <t xml:space="preserve"> Brache einschl. Winterungen und/oder ha DK-Fläche!</t>
        </r>
      </text>
    </comment>
    <comment ref="I34" authorId="0" shapeId="0">
      <text>
        <r>
          <rPr>
            <b/>
            <sz val="8"/>
            <color indexed="81"/>
            <rFont val="Segoe UI"/>
            <family val="2"/>
          </rPr>
          <t>anspruchsberechtigt sind</t>
        </r>
        <r>
          <rPr>
            <sz val="8"/>
            <color indexed="81"/>
            <rFont val="Segoe UI"/>
            <family val="2"/>
          </rPr>
          <t xml:space="preserve"> Sommerungen, Hackfrüchte, Feldgemüse
Dauerkulturen
</t>
        </r>
      </text>
    </comment>
    <comment ref="L34" authorId="0" shapeId="0">
      <text>
        <r>
          <rPr>
            <b/>
            <sz val="9"/>
            <color indexed="81"/>
            <rFont val="Segoe UI"/>
            <family val="2"/>
          </rPr>
          <t xml:space="preserve">beachte: </t>
        </r>
        <r>
          <rPr>
            <sz val="9"/>
            <color indexed="81"/>
            <rFont val="Segoe UI"/>
            <family val="2"/>
          </rPr>
          <t>ha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Ackergras und Ackerfutter-leguminosen erhalten eine geringere Prämie von 50 €/ha</t>
        </r>
      </text>
    </comment>
    <comment ref="I35" authorId="0" shapeId="0">
      <text>
        <r>
          <rPr>
            <b/>
            <sz val="8"/>
            <color indexed="81"/>
            <rFont val="Segoe UI"/>
            <family val="2"/>
          </rPr>
          <t>anspruchsberechtigt sind</t>
        </r>
        <r>
          <rPr>
            <sz val="8"/>
            <color indexed="81"/>
            <rFont val="Segoe UI"/>
            <family val="2"/>
          </rPr>
          <t xml:space="preserve"> 
</t>
        </r>
        <r>
          <rPr>
            <sz val="8"/>
            <color indexed="81"/>
            <rFont val="Segoe UI"/>
            <family val="2"/>
          </rPr>
          <t xml:space="preserve">Ackergras und Ackerfutterleguminosen </t>
        </r>
      </text>
    </comment>
    <comment ref="I37" authorId="0" shapeId="0">
      <text>
        <r>
          <rPr>
            <sz val="8"/>
            <color indexed="81"/>
            <rFont val="Segoe UI"/>
            <family val="2"/>
          </rPr>
          <t>ha LF, welche in Schutzgebieten liegen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Bönewitz, Ulrike - LfULG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Bönewitz, Ulrike - LfULG:</t>
        </r>
        <r>
          <rPr>
            <sz val="9"/>
            <color indexed="81"/>
            <rFont val="Tahoma"/>
            <family val="2"/>
          </rPr>
          <t xml:space="preserve">
Die Zahlungen für die Basisprämie für 2018 werden linear um 0,16199 Prozent gekürzt.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Bönewitz, Ulrike - LfULG:</t>
        </r>
        <r>
          <rPr>
            <sz val="9"/>
            <color indexed="81"/>
            <rFont val="Tahoma"/>
            <family val="2"/>
          </rPr>
          <t xml:space="preserve">
Kürzung der Basisprämienzahlung </t>
        </r>
      </text>
    </comment>
    <comment ref="G15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Kürzung der Basisprämienzahlung</t>
        </r>
      </text>
    </comment>
    <comment ref="I15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Kürzungsfaktor für nFö</t>
        </r>
      </text>
    </comment>
    <comment ref="H42" authorId="0" shapeId="0">
      <text>
        <r>
          <rPr>
            <b/>
            <sz val="9"/>
            <color indexed="81"/>
            <rFont val="Segoe UI"/>
            <family val="2"/>
          </rPr>
          <t>Bönewitz, Ulrike - LfULG:</t>
        </r>
        <r>
          <rPr>
            <sz val="9"/>
            <color indexed="81"/>
            <rFont val="Segoe UI"/>
            <family val="2"/>
          </rPr>
          <t xml:space="preserve">
https://eur-lex.europa.eu/legal-content/de/TXT/PDF/?uri=OJ:JOL_2014_227_R_0002
</t>
        </r>
      </text>
    </comment>
  </commentList>
</comments>
</file>

<file path=xl/sharedStrings.xml><?xml version="1.0" encoding="utf-8"?>
<sst xmlns="http://schemas.openxmlformats.org/spreadsheetml/2006/main" count="287" uniqueCount="209">
  <si>
    <t>Basisprämie</t>
  </si>
  <si>
    <t>je ha LF</t>
  </si>
  <si>
    <t>Flächenprämie gesamt</t>
  </si>
  <si>
    <t>Junglandwirt</t>
  </si>
  <si>
    <t>Zuschlag Junglandwirt</t>
  </si>
  <si>
    <t>Greening</t>
  </si>
  <si>
    <t>Zur Beachtung:</t>
  </si>
  <si>
    <t>Arbeitsmappe bestehend aus:</t>
  </si>
  <si>
    <t>notwendige Aktivitäten des Nutzers:</t>
  </si>
  <si>
    <t>grafische Auswertung</t>
  </si>
  <si>
    <t>letzte Änderung:</t>
  </si>
  <si>
    <t xml:space="preserve">Summe </t>
  </si>
  <si>
    <t>zurück</t>
  </si>
  <si>
    <t>weiter</t>
  </si>
  <si>
    <t xml:space="preserve">in €/ha </t>
  </si>
  <si>
    <t xml:space="preserve">Eingabefelder: </t>
  </si>
  <si>
    <t>(1 = ja / 0 = nein)</t>
  </si>
  <si>
    <t>Automatische Berechnung Ihrer Direktzahlungen in den Jahren:</t>
  </si>
  <si>
    <r>
      <t xml:space="preserve">            </t>
    </r>
    <r>
      <rPr>
        <sz val="10"/>
        <rFont val="Calibri"/>
        <family val="2"/>
      </rPr>
      <t xml:space="preserve">→  </t>
    </r>
    <r>
      <rPr>
        <sz val="10"/>
        <rFont val="Arial"/>
        <family val="2"/>
      </rPr>
      <t>automatische Berechnung</t>
    </r>
  </si>
  <si>
    <t xml:space="preserve">   ha LF</t>
  </si>
  <si>
    <t>€/ha</t>
  </si>
  <si>
    <t>€/Betr</t>
  </si>
  <si>
    <t>€/Betr.</t>
  </si>
  <si>
    <t>Umverteilungs-prämie2014  lt. Bundesanzeiger 23.10.2014</t>
  </si>
  <si>
    <t>https://www.bundesanzeiger.de/ebanzwww/wexsservlet?page.navid=official_starttoofficial_view_publication&amp;session.sessionid=1ce424196488e63f2172b62d80fa837f&amp;fts_search_list.selected=4d4062d5435f90f0&amp;&amp;fts_search_list.destHistoryId=55198&amp;fundstelle=BAnz_AT_23.10.2014_B5</t>
  </si>
  <si>
    <t>Prämien ab 2015  lt. Bundesanzeiger 07.12.2015</t>
  </si>
  <si>
    <t xml:space="preserve">Kalkulationsschema zur Entwicklung der einzelbetrieblichen </t>
  </si>
  <si>
    <r>
      <t xml:space="preserve"> Das Kalkulationsschema liefert </t>
    </r>
    <r>
      <rPr>
        <b/>
        <sz val="10"/>
        <color theme="5" tint="-0.249977111117893"/>
        <rFont val="Arial"/>
        <family val="2"/>
      </rPr>
      <t>Orientierungswerte</t>
    </r>
    <r>
      <rPr>
        <b/>
        <sz val="10"/>
        <rFont val="Arial"/>
        <family val="2"/>
      </rPr>
      <t xml:space="preserve"> zu Veränderungen der betrieblichen Direktzahlungen</t>
    </r>
  </si>
  <si>
    <t>(*)</t>
  </si>
  <si>
    <t>http://www.bmel.de/SharedDocs/Downloads/Landwirtschaft/Foerderung/Obergrenze_Basisprämien.pdf?__blob=publicationFile</t>
  </si>
  <si>
    <t>Prämien ab 2016  lt. Bundesanzeiger 25.11.2016</t>
  </si>
  <si>
    <t>(**)</t>
  </si>
  <si>
    <r>
      <rPr>
        <vertAlign val="superscript"/>
        <sz val="8"/>
        <rFont val="Calibri"/>
        <family val="2"/>
        <scheme val="minor"/>
      </rPr>
      <t>(*)</t>
    </r>
    <r>
      <rPr>
        <sz val="8"/>
        <rFont val="Calibri"/>
        <family val="2"/>
        <scheme val="minor"/>
      </rPr>
      <t xml:space="preserve"> amtliche Werte 2015 und amtliche Schätzwerte ab 2016 mit Nachkommastellen (Bundesanzeiger 07.12.2015)</t>
    </r>
  </si>
  <si>
    <t>Prämien ab 2017  lt. Bundesanzeiger 29.11.2017</t>
  </si>
  <si>
    <t>Prämien ab 2018  lt. Bundesanzeiger 23.11.2018</t>
  </si>
  <si>
    <t>Umverteilung erste Hektare</t>
  </si>
  <si>
    <t>Umverteilung</t>
  </si>
  <si>
    <t>Prämien 2019  lt. Bundesanzeiger 29.11.2019</t>
  </si>
  <si>
    <t>amtliche Werte mit Nachkommastellen (Angaben aus Bundesanzeiger)</t>
  </si>
  <si>
    <t>erste Hektare 30 (bisher)/ 40 (ab 2023)</t>
  </si>
  <si>
    <t>weitere Hektare 16 (bisher)/ 20 (ab 2023)</t>
  </si>
  <si>
    <t>Öko-Regelung</t>
  </si>
  <si>
    <t>HR 2026</t>
  </si>
  <si>
    <t>Öko-Regelungen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</si>
  <si>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Verbesserung Biodiversität</t>
    </r>
  </si>
  <si>
    <r>
      <t>(2)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 xml:space="preserve">Vielfältige Kulturen im Ackerbau </t>
    </r>
  </si>
  <si>
    <r>
      <t>(3)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Agroforstsysteme AL und DGL</t>
    </r>
  </si>
  <si>
    <r>
      <t>(4)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Extensivierung DGL insges.</t>
    </r>
  </si>
  <si>
    <r>
      <t>(5)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4-Kennarten DGL</t>
    </r>
  </si>
  <si>
    <r>
      <t>(6)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PSM-Verzicht AL+DK</t>
    </r>
  </si>
  <si>
    <r>
      <t>(7)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Schutzgebietsbonus Flächen Natura 2000</t>
    </r>
  </si>
  <si>
    <t>Aufstockung GLÖZ 9 AL</t>
  </si>
  <si>
    <t>1. Prozent</t>
  </si>
  <si>
    <t>2./3. Prozent</t>
  </si>
  <si>
    <t>auf 1a-Flächen</t>
  </si>
  <si>
    <t>Blühflächen/ -streifen AL</t>
  </si>
  <si>
    <t>Blühflächen/ -streifen DK</t>
  </si>
  <si>
    <t>Altgrasstreifen/ -flächen DGL</t>
  </si>
  <si>
    <t>4./5./6. Prozent</t>
  </si>
  <si>
    <t>Mutterkuhprämie</t>
  </si>
  <si>
    <t>Mutterschaf/-Ziegenprämie</t>
  </si>
  <si>
    <t>€/Tier</t>
  </si>
  <si>
    <t xml:space="preserve">Öko-Regelungen </t>
  </si>
  <si>
    <t>Anzahl ha Ackerland (AL):</t>
  </si>
  <si>
    <t>Anzahl ha Dauergrünland (DGL):</t>
  </si>
  <si>
    <t>Anzahl ha Dauerkulturfläche (DK):</t>
  </si>
  <si>
    <t>(1)    Verbesserung Biodiversität</t>
  </si>
  <si>
    <t>(4)    Extensivierung DGL insges.</t>
  </si>
  <si>
    <t>(5)    4-Kennarten DGL</t>
  </si>
  <si>
    <t xml:space="preserve">   ha AL</t>
  </si>
  <si>
    <t xml:space="preserve">   ha DGL</t>
  </si>
  <si>
    <t xml:space="preserve">   ha DK</t>
  </si>
  <si>
    <t>1a</t>
  </si>
  <si>
    <t>bis 3</t>
  </si>
  <si>
    <t>1b</t>
  </si>
  <si>
    <t>ff ha AL</t>
  </si>
  <si>
    <t>Prozent (%)</t>
  </si>
  <si>
    <t>1c</t>
  </si>
  <si>
    <t>Blühflächen/-streifen AL</t>
  </si>
  <si>
    <t>1d</t>
  </si>
  <si>
    <t>Altgrasflächen/-streifen auf DGL</t>
  </si>
  <si>
    <t>ha DGL</t>
  </si>
  <si>
    <t>ha DK</t>
  </si>
  <si>
    <t>ha AL</t>
  </si>
  <si>
    <t>bis 6</t>
  </si>
  <si>
    <t xml:space="preserve">max. mögliche ha AL: </t>
  </si>
  <si>
    <t>ha Gehölz</t>
  </si>
  <si>
    <t>(3)    Agroforstsysteme auf AL und DGL</t>
  </si>
  <si>
    <t xml:space="preserve">max. mögliche ha DGL: </t>
  </si>
  <si>
    <t>(6)    PSM-Verzicht AL und DK-Fläche</t>
  </si>
  <si>
    <t>ha AL + ha DK</t>
  </si>
  <si>
    <t>ha LF</t>
  </si>
  <si>
    <t>€</t>
  </si>
  <si>
    <t xml:space="preserve">Berechnung Betriebsprämie </t>
  </si>
  <si>
    <t>Ermittlung Prämien aus Öko-Regelungen</t>
  </si>
  <si>
    <t>Maßnahmen</t>
  </si>
  <si>
    <t>gegenübergestellt. Unternehmerische Aktivitäten, wie Betriebsanpassungen werden nicht abgebildet.</t>
  </si>
  <si>
    <t>automatische Übernahme aus "Ermittlung ÖR"</t>
  </si>
  <si>
    <t>ab 2022: vorläufige Orientierungswerte nach Berechnung BMEL (Stand: 09/2021)</t>
  </si>
  <si>
    <t xml:space="preserve">Für Entscheidungen und deren Folgen, die auf Basis der Orientierungswerte getroffen werden, schließt das Landesamt </t>
  </si>
  <si>
    <t>Angebot von freiwilligen Öko-Regelungen (ÖR)*:</t>
  </si>
  <si>
    <t>Kurz-Erläuterungen</t>
  </si>
  <si>
    <t>keine zusätzl. Entwässerungen, keine Aufschüttungen/Abgrabungen</t>
  </si>
  <si>
    <t xml:space="preserve">zur Dateneingabe ÖR </t>
  </si>
  <si>
    <t>entspricht ha AL:</t>
  </si>
  <si>
    <t>entspricht ha DGL:</t>
  </si>
  <si>
    <t xml:space="preserve">  ha-Angaben und Inanspruchnahme eingeben </t>
  </si>
  <si>
    <t xml:space="preserve">  ha LF und Anzahl Muttertiere eingeben</t>
  </si>
  <si>
    <t>Anzahl förderfähige ha LF:</t>
  </si>
  <si>
    <t xml:space="preserve">Ausstattung des Betriebes zur Berechnung der Öko-Regelungen : </t>
  </si>
  <si>
    <t>Plausi</t>
  </si>
  <si>
    <t>% AL im Betr.</t>
  </si>
  <si>
    <t>% DGL im Betr.</t>
  </si>
  <si>
    <t>dav.</t>
  </si>
  <si>
    <t xml:space="preserve"> Anzahl ha LF in Natura-2000-Gebieten:</t>
  </si>
  <si>
    <t xml:space="preserve">dav. </t>
  </si>
  <si>
    <t>% der LF im Betrieb</t>
  </si>
  <si>
    <t>berechnete Orientierungswerte für die Betriebseingabe</t>
  </si>
  <si>
    <r>
      <t xml:space="preserve">           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  automatische Erstellung</t>
    </r>
  </si>
  <si>
    <t>nur auf 1a Flächen möglich,  max. Größe 1 ha je Blühfläche, Vorgaben für Streifen beachten</t>
  </si>
  <si>
    <t xml:space="preserve">ha AL gesamt: </t>
  </si>
  <si>
    <t>Sommerungen</t>
  </si>
  <si>
    <t>Gras/ Grünfu/ Legu</t>
  </si>
  <si>
    <t>2. Prozent</t>
  </si>
  <si>
    <t>4 bis 6</t>
  </si>
  <si>
    <r>
      <t>Anzahl förderfähige ha LF im Betrieb</t>
    </r>
    <r>
      <rPr>
        <i/>
        <sz val="8"/>
        <color theme="1"/>
        <rFont val="Calibri"/>
        <family val="2"/>
        <scheme val="minor"/>
      </rPr>
      <t xml:space="preserve"> (Übernahme aus Tab.-Blatt "Berechnung")</t>
    </r>
  </si>
  <si>
    <t>mind. 5 Hauptfrüchte je mind. 10%, mind. 10% Legu., max. 66% Getreide</t>
  </si>
  <si>
    <t>in €/ha</t>
  </si>
  <si>
    <t>3.-6. Prozent</t>
  </si>
  <si>
    <t>ermittelter Betrag in €</t>
  </si>
  <si>
    <t>Eingabefelder</t>
  </si>
  <si>
    <t>das Tabellenblatt ist intern und wird ausgeblendet</t>
  </si>
  <si>
    <t>ff ha GL</t>
  </si>
  <si>
    <t>PS-Verzicht auf AL vom 1.1.- 31.8., auf DK vom 1.1.- 15.11.; Fruchtarten-Vorgaben beachten!</t>
  </si>
  <si>
    <t>ha Ackergrünfutter</t>
  </si>
  <si>
    <t xml:space="preserve">ha Sommerungen auf AL    u./o. DK: </t>
  </si>
  <si>
    <t>Startjahr</t>
  </si>
  <si>
    <t>BMEL Finanztabellen für den Strategieplan Stand: 25.11.2021</t>
  </si>
  <si>
    <t>G:\Abt2\Ref22\2_Arbeit\PE GAP 2020\01 Modelle SN\Daten BMEL\Finanztabellen für den GAP-Strategieplan_012022.xlsx</t>
  </si>
  <si>
    <r>
      <rPr>
        <b/>
        <i/>
        <sz val="7"/>
        <color theme="1"/>
        <rFont val="Calibri"/>
        <family val="2"/>
        <scheme val="minor"/>
      </rPr>
      <t>max.</t>
    </r>
    <r>
      <rPr>
        <i/>
        <sz val="7"/>
        <color theme="1"/>
        <rFont val="Calibri"/>
        <family val="2"/>
        <scheme val="minor"/>
      </rPr>
      <t xml:space="preserve"> ha gesamt</t>
    </r>
  </si>
  <si>
    <t xml:space="preserve">ha DK gesamt: </t>
  </si>
  <si>
    <t>Mind.-größe: 0,1 ha,  max. Größe 1 ha je Blühfläche, Vorgaben für Streifen beachten</t>
  </si>
  <si>
    <t>Die neue GAP ab 2023 - eine ökonomische Optimierung der Anträge wird wichtiger! : Landwirtschaftskammer Niedersachsen (lwk-niedersachsen.de)</t>
  </si>
  <si>
    <t xml:space="preserve">ha DGL: </t>
  </si>
  <si>
    <r>
      <t>für Umwelt, Landwirtschaft und Geologie jegliche Haftung aus.</t>
    </r>
    <r>
      <rPr>
        <sz val="10"/>
        <rFont val="Arial"/>
        <family val="2"/>
      </rPr>
      <t xml:space="preserve"> </t>
    </r>
  </si>
  <si>
    <t xml:space="preserve"> verrechnet. </t>
  </si>
  <si>
    <t>RGV-Besatz</t>
  </si>
  <si>
    <t>GVE</t>
  </si>
  <si>
    <t>Mutterkühe</t>
  </si>
  <si>
    <t>Mutterschafe/ ziegen</t>
  </si>
  <si>
    <t>Direktzahlungen im konventionellen Betrieb bis 2026</t>
  </si>
  <si>
    <t>Betriebsausrichtung</t>
  </si>
  <si>
    <t>konventionell</t>
  </si>
  <si>
    <t>Möglichkeit für Betriebe mit mehr als 10 Hektar Ackerland, unabhängig von der Prämienstruktur für bis zu einem Hektar die Prämie der ersten Stufe (1.300 Euro/ha) zu beziehen, auch wenn dadurch mehr als 6 Prozent stillgelegt würden.</t>
  </si>
  <si>
    <t xml:space="preserve">   Anzahl Mutterkühe:     </t>
  </si>
  <si>
    <t xml:space="preserve">Anzahl Mutterschafe/-ziegen:     </t>
  </si>
  <si>
    <r>
      <t xml:space="preserve">(Bedingung: </t>
    </r>
    <r>
      <rPr>
        <b/>
        <u/>
        <sz val="8"/>
        <color theme="1"/>
        <rFont val="Calibri"/>
        <family val="2"/>
        <scheme val="minor"/>
      </rPr>
      <t>kein</t>
    </r>
    <r>
      <rPr>
        <sz val="8"/>
        <color theme="1"/>
        <rFont val="Calibri"/>
        <family val="2"/>
        <scheme val="minor"/>
      </rPr>
      <t xml:space="preserve"> Milchvieh im Betrieb, mind. 3 Tiere)     </t>
    </r>
  </si>
  <si>
    <t xml:space="preserve">*  für max. 120 ha LF </t>
  </si>
  <si>
    <t xml:space="preserve">  Anz. Mutterkühe     </t>
  </si>
  <si>
    <t xml:space="preserve">  Anz. Mutterschafe/ -ziegen     </t>
  </si>
  <si>
    <t xml:space="preserve">ersten 40 ha </t>
  </si>
  <si>
    <t>weiteren 20 ha</t>
  </si>
  <si>
    <t>für max. 120 ha LF</t>
  </si>
  <si>
    <t>&lt;</t>
  </si>
  <si>
    <t>kein PSM-Einsatz,  ∅ Viehbesatz im Betr. zwischen 0,3 ... 1,4 RGV/ha DGL erforderlich</t>
  </si>
  <si>
    <t>Link 2021</t>
  </si>
  <si>
    <t>!</t>
  </si>
  <si>
    <t>3 bis 8</t>
  </si>
  <si>
    <t xml:space="preserve">Gehölzfläche auf AL oder DGL mit Anteil zwischen 2 und 40% </t>
  </si>
  <si>
    <t xml:space="preserve"> (mind. 6 Tiere)     </t>
  </si>
  <si>
    <t>Equiden</t>
  </si>
  <si>
    <t>Gehegewild Damwild</t>
  </si>
  <si>
    <t>Gehegewild Rotwild</t>
  </si>
  <si>
    <t>Rinder &lt;6 Monate</t>
  </si>
  <si>
    <t>Rinder 6 Monate - 2 Jahre</t>
  </si>
  <si>
    <t>Link 2024</t>
  </si>
  <si>
    <t>Anzahl sonstige RGV:</t>
  </si>
  <si>
    <t xml:space="preserve">Mit der Umsetzung des GAP-Strategieplans ab 2023 unterliegt die Höhe der einzelnen Direktzahlungen (Einkommensgrundstützung, </t>
  </si>
  <si>
    <t>Umverteilungseinkommensstützung, Zahlungen für bestimmte Tiere, Junglandwirte-Einkommensstützung, Öko-Regelungen)</t>
  </si>
  <si>
    <t xml:space="preserve">jährlichen Anpassungen. Dies bedingt sich ändernde betriebliche Einnahmen aus Direktzahlungen in den einzelnen Jahren. </t>
  </si>
  <si>
    <t>Das Kalkulationsschema ist nicht zur Nachberechnung der Direktzahlungsbescheide geeignet.</t>
  </si>
  <si>
    <t>gekoppelte Zahlungen</t>
  </si>
  <si>
    <t>Einkommensgrundstützung</t>
  </si>
  <si>
    <t>Summe Direktzahlungen</t>
  </si>
  <si>
    <t>ab 2025: geplante Einheitsbeträge nach GAP-Strategieplan</t>
  </si>
  <si>
    <t xml:space="preserve"> g e p l a n t e   E i n h e i t s b e t r ä g e</t>
  </si>
  <si>
    <t>nichtproduktive Flächen auf AL</t>
  </si>
  <si>
    <t>Blühflächen/-streifen auf DK</t>
  </si>
  <si>
    <t>(2)    Anbau vielfältiger Kulturen</t>
  </si>
  <si>
    <t>ÖR-Prämie = SUMME aus Inanspruchnahme der einzelnen Öko-Regelungen</t>
  </si>
  <si>
    <t>* Detaillierte Informationen und Anforderungen sind der GAP-Direktzahlungen-Verordnung in der aktuellen Fassung zu entnehmen</t>
  </si>
  <si>
    <t>Grundstützung</t>
  </si>
  <si>
    <t>Junglandwirte*</t>
  </si>
  <si>
    <t>gekopp. Zahlungen</t>
  </si>
  <si>
    <t xml:space="preserve">Anzahl sonstige RGV    </t>
  </si>
  <si>
    <t>Brache bis max. 8% des AL</t>
  </si>
  <si>
    <t xml:space="preserve">mind.  1% … max. 6% der DGL, Größenvorgaben beachten                   </t>
  </si>
  <si>
    <t>(7)    Flächen in Natura 2000</t>
  </si>
  <si>
    <t>gekoppelte Zahlung Mutterkuh</t>
  </si>
  <si>
    <t>gekoppelte Zahlung Mutterschaf/-ziege</t>
  </si>
  <si>
    <r>
      <t xml:space="preserve">Zahlung </t>
    </r>
    <r>
      <rPr>
        <b/>
        <sz val="9"/>
        <color theme="1"/>
        <rFont val="Calibri"/>
        <family val="2"/>
        <scheme val="minor"/>
      </rPr>
      <t xml:space="preserve">2025 </t>
    </r>
    <r>
      <rPr>
        <sz val="9"/>
        <color theme="1"/>
        <rFont val="Calibri"/>
        <family val="2"/>
        <scheme val="minor"/>
      </rPr>
      <t>eingeben:</t>
    </r>
  </si>
  <si>
    <t xml:space="preserve"> bis zum Jahr 2026. Es werden tatsächliche Einheitsbeträge (Prämien) für 2025 und geplante Einheitsbeträge für 2026</t>
  </si>
  <si>
    <t xml:space="preserve">Die zu erwartenden Veränderungen in der Einnahmensituation bis zum Jahr 2026 werden dem Jahr 2025 statisch </t>
  </si>
  <si>
    <t xml:space="preserve">2026 Betrag </t>
  </si>
  <si>
    <t>Änderung ggü. 2025</t>
  </si>
  <si>
    <t>ab 2026: geplante Einheitsbeträge nach GAP-Strategieplan</t>
  </si>
  <si>
    <t>(*) tatsächliche Einheitsbeträge 2025 mit Nachkommastellen (Bundesanzeiger 01.12.2025)</t>
  </si>
  <si>
    <t>Link 2025</t>
  </si>
  <si>
    <t>Version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</si>
</sst>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\ &quot;€&quot;"/>
    <numFmt numFmtId="165" formatCode="0.0"/>
    <numFmt numFmtId="166" formatCode="#,##0.00\ &quot;€&quot;"/>
    <numFmt numFmtId="167" formatCode="0.000"/>
    <numFmt numFmtId="168" formatCode="_-* #,##0_-;\-* #,##0_-;_-* &quot;-&quot;??_-;_-@_-"/>
    <numFmt numFmtId="169" formatCode="#,##0.0"/>
  </numFmts>
  <fonts count="9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22"/>
      <name val="Arial"/>
      <family val="2"/>
    </font>
    <font>
      <sz val="7"/>
      <name val="Arial"/>
      <family val="2"/>
    </font>
    <font>
      <b/>
      <i/>
      <u/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5" tint="-0.249977111117893"/>
      <name val="Arial"/>
      <family val="2"/>
    </font>
    <font>
      <sz val="14"/>
      <color theme="5" tint="-0.249977111117893"/>
      <name val="Arial"/>
      <family val="2"/>
    </font>
    <font>
      <sz val="10"/>
      <color theme="6" tint="0.79998168889431442"/>
      <name val="Arial"/>
      <family val="2"/>
    </font>
    <font>
      <sz val="10"/>
      <name val="Calibri"/>
      <family val="2"/>
    </font>
    <font>
      <b/>
      <i/>
      <sz val="10"/>
      <color theme="5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rgb="FFC00000"/>
      <name val="Arial"/>
      <family val="2"/>
    </font>
    <font>
      <sz val="7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u/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vertAlign val="subscript"/>
      <sz val="1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9"/>
      <color rgb="FFC00000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1"/>
      <name val="Segoe UI"/>
      <family val="2"/>
    </font>
    <font>
      <sz val="6"/>
      <color theme="1"/>
      <name val="Calibri"/>
      <family val="2"/>
      <scheme val="minor"/>
    </font>
    <font>
      <b/>
      <sz val="8"/>
      <color indexed="81"/>
      <name val="Segoe UI"/>
      <family val="2"/>
    </font>
    <font>
      <b/>
      <u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8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8"/>
      <color indexed="12"/>
      <name val="Arial"/>
      <family val="2"/>
    </font>
    <font>
      <b/>
      <sz val="14"/>
      <color theme="6" tint="0.39997558519241921"/>
      <name val="Calibri"/>
      <family val="2"/>
      <scheme val="minor"/>
    </font>
    <font>
      <sz val="8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2"/>
      <color theme="6" tint="0.39997558519241921"/>
      <name val="Calibri"/>
      <family val="2"/>
      <scheme val="minor"/>
    </font>
    <font>
      <b/>
      <sz val="12"/>
      <color theme="6" tint="0.39997558519241921"/>
      <name val="Calibri"/>
      <family val="2"/>
      <scheme val="minor"/>
    </font>
    <font>
      <vertAlign val="subscript"/>
      <sz val="10"/>
      <color theme="6" tint="0.39997558519241921"/>
      <name val="Calibri"/>
      <family val="2"/>
      <scheme val="minor"/>
    </font>
    <font>
      <sz val="9"/>
      <color theme="6" tint="0.3999755851924192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double">
        <color indexed="64"/>
      </top>
      <bottom style="double">
        <color theme="6" tint="-0.499984740745262"/>
      </bottom>
      <diagonal/>
    </border>
  </borders>
  <cellStyleXfs count="5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434">
    <xf numFmtId="0" fontId="0" fillId="0" borderId="0" xfId="0"/>
    <xf numFmtId="0" fontId="0" fillId="2" borderId="0" xfId="0" applyFill="1"/>
    <xf numFmtId="0" fontId="4" fillId="0" borderId="0" xfId="1"/>
    <xf numFmtId="0" fontId="5" fillId="0" borderId="0" xfId="1" applyFont="1"/>
    <xf numFmtId="0" fontId="14" fillId="3" borderId="0" xfId="1" applyFont="1" applyFill="1" applyBorder="1"/>
    <xf numFmtId="0" fontId="0" fillId="0" borderId="0" xfId="0" applyFill="1"/>
    <xf numFmtId="0" fontId="0" fillId="6" borderId="14" xfId="0" applyFill="1" applyBorder="1"/>
    <xf numFmtId="4" fontId="0" fillId="7" borderId="0" xfId="0" applyNumberFormat="1" applyFill="1" applyBorder="1" applyAlignment="1">
      <alignment horizontal="center"/>
    </xf>
    <xf numFmtId="0" fontId="20" fillId="8" borderId="14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center" vertical="center"/>
    </xf>
    <xf numFmtId="0" fontId="3" fillId="10" borderId="11" xfId="0" applyFont="1" applyFill="1" applyBorder="1"/>
    <xf numFmtId="0" fontId="3" fillId="10" borderId="12" xfId="0" applyFont="1" applyFill="1" applyBorder="1"/>
    <xf numFmtId="0" fontId="1" fillId="10" borderId="13" xfId="0" applyFont="1" applyFill="1" applyBorder="1"/>
    <xf numFmtId="0" fontId="1" fillId="10" borderId="11" xfId="0" applyFont="1" applyFill="1" applyBorder="1"/>
    <xf numFmtId="0" fontId="18" fillId="6" borderId="14" xfId="0" applyFont="1" applyFill="1" applyBorder="1" applyAlignment="1">
      <alignment horizontal="center" vertical="center"/>
    </xf>
    <xf numFmtId="0" fontId="4" fillId="7" borderId="0" xfId="1" applyFill="1"/>
    <xf numFmtId="0" fontId="5" fillId="7" borderId="0" xfId="1" applyFont="1" applyFill="1"/>
    <xf numFmtId="0" fontId="4" fillId="4" borderId="0" xfId="1" applyFill="1"/>
    <xf numFmtId="0" fontId="21" fillId="5" borderId="2" xfId="1" applyFont="1" applyFill="1" applyBorder="1"/>
    <xf numFmtId="0" fontId="22" fillId="5" borderId="3" xfId="1" applyFont="1" applyFill="1" applyBorder="1"/>
    <xf numFmtId="0" fontId="21" fillId="5" borderId="2" xfId="1" applyFont="1" applyFill="1" applyBorder="1" applyAlignment="1">
      <alignment horizontal="center"/>
    </xf>
    <xf numFmtId="0" fontId="22" fillId="5" borderId="4" xfId="1" applyFont="1" applyFill="1" applyBorder="1"/>
    <xf numFmtId="0" fontId="21" fillId="5" borderId="5" xfId="1" applyFont="1" applyFill="1" applyBorder="1"/>
    <xf numFmtId="0" fontId="21" fillId="5" borderId="6" xfId="1" applyFont="1" applyFill="1" applyBorder="1"/>
    <xf numFmtId="0" fontId="21" fillId="5" borderId="6" xfId="1" applyFont="1" applyFill="1" applyBorder="1" applyAlignment="1">
      <alignment horizontal="center"/>
    </xf>
    <xf numFmtId="0" fontId="22" fillId="5" borderId="6" xfId="1" applyFont="1" applyFill="1" applyBorder="1"/>
    <xf numFmtId="0" fontId="22" fillId="5" borderId="7" xfId="1" applyFont="1" applyFill="1" applyBorder="1"/>
    <xf numFmtId="0" fontId="21" fillId="5" borderId="6" xfId="1" applyFont="1" applyFill="1" applyBorder="1" applyAlignment="1">
      <alignment horizontal="center" vertical="center"/>
    </xf>
    <xf numFmtId="0" fontId="9" fillId="5" borderId="2" xfId="1" applyFont="1" applyFill="1" applyBorder="1"/>
    <xf numFmtId="0" fontId="10" fillId="5" borderId="3" xfId="1" applyFont="1" applyFill="1" applyBorder="1"/>
    <xf numFmtId="0" fontId="25" fillId="5" borderId="3" xfId="1" applyFont="1" applyFill="1" applyBorder="1"/>
    <xf numFmtId="0" fontId="11" fillId="5" borderId="3" xfId="1" applyFont="1" applyFill="1" applyBorder="1"/>
    <xf numFmtId="0" fontId="7" fillId="5" borderId="4" xfId="1" applyFont="1" applyFill="1" applyBorder="1"/>
    <xf numFmtId="0" fontId="4" fillId="5" borderId="8" xfId="1" applyFill="1" applyBorder="1" applyProtection="1">
      <protection locked="0"/>
    </xf>
    <xf numFmtId="0" fontId="8" fillId="5" borderId="0" xfId="2" applyFill="1" applyBorder="1" applyAlignment="1" applyProtection="1">
      <protection locked="0"/>
    </xf>
    <xf numFmtId="0" fontId="4" fillId="5" borderId="0" xfId="1" applyFill="1" applyBorder="1" applyProtection="1">
      <protection locked="0"/>
    </xf>
    <xf numFmtId="0" fontId="6" fillId="5" borderId="17" xfId="1" applyFont="1" applyFill="1" applyBorder="1"/>
    <xf numFmtId="0" fontId="4" fillId="5" borderId="18" xfId="1" applyFill="1" applyBorder="1"/>
    <xf numFmtId="0" fontId="7" fillId="5" borderId="9" xfId="1" applyFont="1" applyFill="1" applyBorder="1"/>
    <xf numFmtId="0" fontId="8" fillId="5" borderId="0" xfId="2" applyFont="1" applyFill="1" applyBorder="1" applyAlignment="1" applyProtection="1">
      <protection locked="0"/>
    </xf>
    <xf numFmtId="0" fontId="12" fillId="5" borderId="0" xfId="1" applyFont="1" applyFill="1" applyBorder="1" applyAlignment="1">
      <alignment horizontal="right"/>
    </xf>
    <xf numFmtId="0" fontId="4" fillId="5" borderId="19" xfId="1" applyFill="1" applyBorder="1"/>
    <xf numFmtId="0" fontId="4" fillId="5" borderId="20" xfId="1" applyFill="1" applyBorder="1"/>
    <xf numFmtId="0" fontId="4" fillId="5" borderId="9" xfId="1" applyFill="1" applyBorder="1"/>
    <xf numFmtId="0" fontId="4" fillId="5" borderId="10" xfId="1" applyFill="1" applyBorder="1"/>
    <xf numFmtId="0" fontId="4" fillId="5" borderId="5" xfId="1" applyFill="1" applyBorder="1" applyProtection="1">
      <protection locked="0"/>
    </xf>
    <xf numFmtId="0" fontId="4" fillId="5" borderId="6" xfId="1" applyFill="1" applyBorder="1" applyProtection="1">
      <protection locked="0"/>
    </xf>
    <xf numFmtId="0" fontId="4" fillId="5" borderId="6" xfId="1" applyFill="1" applyBorder="1"/>
    <xf numFmtId="0" fontId="4" fillId="5" borderId="7" xfId="1" applyFill="1" applyBorder="1"/>
    <xf numFmtId="0" fontId="5" fillId="4" borderId="0" xfId="1" applyFont="1" applyFill="1"/>
    <xf numFmtId="0" fontId="5" fillId="8" borderId="0" xfId="1" applyFont="1" applyFill="1" applyBorder="1"/>
    <xf numFmtId="0" fontId="16" fillId="8" borderId="0" xfId="1" applyFont="1" applyFill="1" applyBorder="1"/>
    <xf numFmtId="0" fontId="4" fillId="8" borderId="0" xfId="1" applyFill="1" applyBorder="1"/>
    <xf numFmtId="0" fontId="4" fillId="8" borderId="0" xfId="1" applyFont="1" applyFill="1" applyBorder="1"/>
    <xf numFmtId="0" fontId="6" fillId="8" borderId="0" xfId="1" applyFont="1" applyFill="1" applyBorder="1"/>
    <xf numFmtId="0" fontId="7" fillId="8" borderId="0" xfId="1" applyFont="1" applyFill="1" applyBorder="1"/>
    <xf numFmtId="0" fontId="23" fillId="5" borderId="0" xfId="1" applyFont="1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18" fillId="9" borderId="0" xfId="0" applyFont="1" applyFill="1" applyBorder="1" applyAlignment="1">
      <alignment horizontal="left"/>
    </xf>
    <xf numFmtId="0" fontId="0" fillId="7" borderId="0" xfId="0" applyFill="1" applyBorder="1"/>
    <xf numFmtId="0" fontId="14" fillId="3" borderId="25" xfId="1" applyFont="1" applyFill="1" applyBorder="1"/>
    <xf numFmtId="0" fontId="18" fillId="7" borderId="0" xfId="0" applyFont="1" applyFill="1" applyBorder="1" applyAlignment="1">
      <alignment horizontal="left"/>
    </xf>
    <xf numFmtId="0" fontId="15" fillId="3" borderId="0" xfId="1" applyFont="1" applyFill="1" applyBorder="1" applyAlignment="1">
      <alignment horizontal="right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left"/>
    </xf>
    <xf numFmtId="0" fontId="0" fillId="7" borderId="25" xfId="0" applyFill="1" applyBorder="1"/>
    <xf numFmtId="0" fontId="3" fillId="7" borderId="0" xfId="0" applyFont="1" applyFill="1" applyBorder="1"/>
    <xf numFmtId="0" fontId="20" fillId="7" borderId="0" xfId="0" applyFont="1" applyFill="1" applyBorder="1"/>
    <xf numFmtId="0" fontId="0" fillId="7" borderId="25" xfId="0" applyFill="1" applyBorder="1" applyAlignment="1">
      <alignment horizontal="center"/>
    </xf>
    <xf numFmtId="0" fontId="3" fillId="7" borderId="24" xfId="0" applyFont="1" applyFill="1" applyBorder="1"/>
    <xf numFmtId="0" fontId="3" fillId="7" borderId="25" xfId="0" applyFont="1" applyFill="1" applyBorder="1"/>
    <xf numFmtId="0" fontId="1" fillId="7" borderId="25" xfId="0" applyFont="1" applyFill="1" applyBorder="1"/>
    <xf numFmtId="0" fontId="20" fillId="7" borderId="24" xfId="0" applyFont="1" applyFill="1" applyBorder="1"/>
    <xf numFmtId="0" fontId="20" fillId="7" borderId="25" xfId="0" applyFont="1" applyFill="1" applyBorder="1"/>
    <xf numFmtId="0" fontId="19" fillId="7" borderId="24" xfId="0" applyFont="1" applyFill="1" applyBorder="1"/>
    <xf numFmtId="0" fontId="19" fillId="7" borderId="25" xfId="0" applyFont="1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28" xfId="0" applyFill="1" applyBorder="1"/>
    <xf numFmtId="0" fontId="4" fillId="10" borderId="21" xfId="1" applyFill="1" applyBorder="1"/>
    <xf numFmtId="0" fontId="4" fillId="10" borderId="22" xfId="1" applyFill="1" applyBorder="1"/>
    <xf numFmtId="0" fontId="4" fillId="10" borderId="23" xfId="1" applyFill="1" applyBorder="1"/>
    <xf numFmtId="0" fontId="4" fillId="10" borderId="24" xfId="1" applyFill="1" applyBorder="1"/>
    <xf numFmtId="0" fontId="5" fillId="10" borderId="24" xfId="1" applyFont="1" applyFill="1" applyBorder="1"/>
    <xf numFmtId="0" fontId="4" fillId="10" borderId="26" xfId="1" applyFill="1" applyBorder="1"/>
    <xf numFmtId="0" fontId="4" fillId="10" borderId="25" xfId="1" applyFill="1" applyBorder="1"/>
    <xf numFmtId="0" fontId="5" fillId="10" borderId="25" xfId="1" applyFont="1" applyFill="1" applyBorder="1"/>
    <xf numFmtId="0" fontId="4" fillId="10" borderId="28" xfId="1" applyFill="1" applyBorder="1"/>
    <xf numFmtId="0" fontId="4" fillId="10" borderId="0" xfId="1" applyFill="1" applyBorder="1"/>
    <xf numFmtId="0" fontId="13" fillId="10" borderId="0" xfId="1" applyFont="1" applyFill="1" applyBorder="1" applyAlignment="1">
      <alignment horizontal="left"/>
    </xf>
    <xf numFmtId="14" fontId="26" fillId="10" borderId="0" xfId="1" applyNumberFormat="1" applyFont="1" applyFill="1" applyBorder="1" applyAlignment="1">
      <alignment horizontal="left"/>
    </xf>
    <xf numFmtId="0" fontId="4" fillId="10" borderId="27" xfId="1" applyFill="1" applyBorder="1"/>
    <xf numFmtId="164" fontId="1" fillId="10" borderId="13" xfId="0" applyNumberFormat="1" applyFont="1" applyFill="1" applyBorder="1" applyAlignment="1" applyProtection="1">
      <alignment horizontal="center" vertical="center"/>
      <protection hidden="1"/>
    </xf>
    <xf numFmtId="164" fontId="1" fillId="10" borderId="3" xfId="0" applyNumberFormat="1" applyFont="1" applyFill="1" applyBorder="1" applyAlignment="1" applyProtection="1">
      <alignment horizontal="center" vertical="center"/>
      <protection hidden="1"/>
    </xf>
    <xf numFmtId="164" fontId="1" fillId="10" borderId="11" xfId="0" applyNumberFormat="1" applyFont="1" applyFill="1" applyBorder="1" applyAlignment="1" applyProtection="1">
      <alignment horizontal="center" vertical="center"/>
      <protection hidden="1"/>
    </xf>
    <xf numFmtId="164" fontId="20" fillId="5" borderId="16" xfId="0" applyNumberFormat="1" applyFont="1" applyFill="1" applyBorder="1" applyAlignment="1" applyProtection="1">
      <alignment horizontal="center" vertical="center"/>
      <protection hidden="1"/>
    </xf>
    <xf numFmtId="164" fontId="20" fillId="5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0" applyNumberFormat="1" applyFont="1" applyFill="1" applyBorder="1" applyAlignment="1" applyProtection="1">
      <alignment horizontal="center" vertical="center"/>
      <protection hidden="1"/>
    </xf>
    <xf numFmtId="0" fontId="27" fillId="10" borderId="12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/>
    </xf>
    <xf numFmtId="0" fontId="28" fillId="10" borderId="11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/>
    </xf>
    <xf numFmtId="164" fontId="29" fillId="10" borderId="12" xfId="0" applyNumberFormat="1" applyFont="1" applyFill="1" applyBorder="1" applyAlignment="1">
      <alignment horizontal="center" vertical="center"/>
    </xf>
    <xf numFmtId="164" fontId="29" fillId="1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/>
    <xf numFmtId="0" fontId="20" fillId="5" borderId="13" xfId="0" applyFont="1" applyFill="1" applyBorder="1" applyAlignment="1">
      <alignment vertical="center"/>
    </xf>
    <xf numFmtId="0" fontId="1" fillId="10" borderId="12" xfId="0" applyFont="1" applyFill="1" applyBorder="1" applyAlignment="1">
      <alignment vertical="center"/>
    </xf>
    <xf numFmtId="164" fontId="1" fillId="10" borderId="5" xfId="0" applyNumberFormat="1" applyFont="1" applyFill="1" applyBorder="1" applyAlignment="1" applyProtection="1">
      <alignment horizontal="center" vertical="center"/>
      <protection hidden="1"/>
    </xf>
    <xf numFmtId="164" fontId="1" fillId="10" borderId="7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/>
    <xf numFmtId="0" fontId="29" fillId="0" borderId="13" xfId="0" applyFont="1" applyBorder="1" applyAlignment="1">
      <alignment vertical="center"/>
    </xf>
    <xf numFmtId="164" fontId="33" fillId="10" borderId="11" xfId="0" applyNumberFormat="1" applyFont="1" applyFill="1" applyBorder="1" applyAlignment="1" applyProtection="1">
      <alignment horizontal="center" vertical="center"/>
      <protection hidden="1"/>
    </xf>
    <xf numFmtId="166" fontId="29" fillId="10" borderId="12" xfId="0" applyNumberFormat="1" applyFont="1" applyFill="1" applyBorder="1" applyAlignment="1">
      <alignment horizontal="center" vertical="center"/>
    </xf>
    <xf numFmtId="166" fontId="29" fillId="10" borderId="12" xfId="0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Fill="1"/>
    <xf numFmtId="0" fontId="27" fillId="0" borderId="0" xfId="0" applyFont="1" applyFill="1"/>
    <xf numFmtId="0" fontId="29" fillId="0" borderId="0" xfId="0" applyFont="1" applyFill="1"/>
    <xf numFmtId="0" fontId="8" fillId="0" borderId="0" xfId="2" applyFill="1" applyBorder="1" applyAlignment="1" applyProtection="1"/>
    <xf numFmtId="0" fontId="0" fillId="4" borderId="0" xfId="0" applyFill="1"/>
    <xf numFmtId="0" fontId="14" fillId="4" borderId="0" xfId="1" applyFont="1" applyFill="1" applyBorder="1"/>
    <xf numFmtId="14" fontId="15" fillId="4" borderId="0" xfId="1" applyNumberFormat="1" applyFont="1" applyFill="1" applyBorder="1" applyAlignment="1">
      <alignment horizontal="center"/>
    </xf>
    <xf numFmtId="0" fontId="8" fillId="4" borderId="0" xfId="2" applyFill="1" applyAlignment="1" applyProtection="1">
      <alignment horizontal="center"/>
      <protection locked="0"/>
    </xf>
    <xf numFmtId="0" fontId="8" fillId="4" borderId="0" xfId="2" applyFill="1" applyAlignment="1" applyProtection="1">
      <protection locked="0"/>
    </xf>
    <xf numFmtId="0" fontId="0" fillId="4" borderId="0" xfId="0" applyFill="1" applyProtection="1">
      <protection locked="0"/>
    </xf>
    <xf numFmtId="0" fontId="0" fillId="8" borderId="0" xfId="0" applyFill="1"/>
    <xf numFmtId="0" fontId="2" fillId="8" borderId="0" xfId="0" applyFont="1" applyFill="1"/>
    <xf numFmtId="0" fontId="35" fillId="8" borderId="0" xfId="0" applyFont="1" applyFill="1"/>
    <xf numFmtId="0" fontId="4" fillId="8" borderId="0" xfId="1" applyFill="1"/>
    <xf numFmtId="0" fontId="8" fillId="8" borderId="0" xfId="2" applyFill="1" applyAlignment="1" applyProtection="1">
      <alignment horizontal="center"/>
      <protection locked="0"/>
    </xf>
    <xf numFmtId="0" fontId="0" fillId="6" borderId="29" xfId="0" applyFill="1" applyBorder="1"/>
    <xf numFmtId="0" fontId="29" fillId="10" borderId="11" xfId="0" applyFont="1" applyFill="1" applyBorder="1" applyAlignment="1">
      <alignment horizontal="center"/>
    </xf>
    <xf numFmtId="0" fontId="0" fillId="7" borderId="12" xfId="0" applyFill="1" applyBorder="1"/>
    <xf numFmtId="0" fontId="2" fillId="10" borderId="13" xfId="0" applyFont="1" applyFill="1" applyBorder="1"/>
    <xf numFmtId="0" fontId="30" fillId="10" borderId="12" xfId="0" applyFont="1" applyFill="1" applyBorder="1" applyAlignment="1">
      <alignment horizontal="center"/>
    </xf>
    <xf numFmtId="164" fontId="28" fillId="10" borderId="13" xfId="0" applyNumberFormat="1" applyFont="1" applyFill="1" applyBorder="1" applyAlignment="1" applyProtection="1">
      <alignment horizontal="center" vertical="center"/>
      <protection hidden="1"/>
    </xf>
    <xf numFmtId="0" fontId="2" fillId="10" borderId="5" xfId="0" applyFont="1" applyFill="1" applyBorder="1"/>
    <xf numFmtId="0" fontId="30" fillId="10" borderId="13" xfId="0" applyFont="1" applyFill="1" applyBorder="1" applyAlignment="1">
      <alignment horizontal="center"/>
    </xf>
    <xf numFmtId="0" fontId="1" fillId="10" borderId="2" xfId="0" applyFont="1" applyFill="1" applyBorder="1"/>
    <xf numFmtId="0" fontId="1" fillId="5" borderId="29" xfId="0" applyFont="1" applyFill="1" applyBorder="1" applyAlignment="1">
      <alignment vertical="center"/>
    </xf>
    <xf numFmtId="0" fontId="30" fillId="5" borderId="14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vertical="center"/>
    </xf>
    <xf numFmtId="0" fontId="30" fillId="8" borderId="14" xfId="0" applyFont="1" applyFill="1" applyBorder="1" applyAlignment="1">
      <alignment horizontal="center" vertical="center"/>
    </xf>
    <xf numFmtId="0" fontId="0" fillId="7" borderId="0" xfId="0" applyFill="1"/>
    <xf numFmtId="0" fontId="13" fillId="7" borderId="0" xfId="1" applyFont="1" applyFill="1" applyBorder="1"/>
    <xf numFmtId="0" fontId="14" fillId="7" borderId="25" xfId="1" applyFont="1" applyFill="1" applyBorder="1"/>
    <xf numFmtId="0" fontId="37" fillId="7" borderId="0" xfId="0" applyFont="1" applyFill="1" applyBorder="1"/>
    <xf numFmtId="167" fontId="0" fillId="0" borderId="0" xfId="0" applyNumberFormat="1" applyFill="1"/>
    <xf numFmtId="0" fontId="27" fillId="7" borderId="12" xfId="0" applyFont="1" applyFill="1" applyBorder="1" applyAlignment="1">
      <alignment horizontal="center"/>
    </xf>
    <xf numFmtId="164" fontId="3" fillId="7" borderId="12" xfId="0" applyNumberFormat="1" applyFont="1" applyFill="1" applyBorder="1" applyAlignment="1" applyProtection="1">
      <alignment horizontal="center" vertical="center"/>
      <protection hidden="1"/>
    </xf>
    <xf numFmtId="164" fontId="3" fillId="7" borderId="0" xfId="0" applyNumberFormat="1" applyFont="1" applyFill="1" applyBorder="1" applyAlignment="1" applyProtection="1">
      <alignment horizontal="center" vertical="center"/>
      <protection hidden="1"/>
    </xf>
    <xf numFmtId="164" fontId="3" fillId="7" borderId="12" xfId="0" applyNumberFormat="1" applyFont="1" applyFill="1" applyBorder="1" applyAlignment="1" applyProtection="1">
      <alignment horizontal="center" vertical="center"/>
      <protection locked="0" hidden="1"/>
    </xf>
    <xf numFmtId="164" fontId="3" fillId="7" borderId="0" xfId="0" applyNumberFormat="1" applyFont="1" applyFill="1" applyBorder="1" applyAlignment="1" applyProtection="1">
      <alignment horizontal="center" vertical="center"/>
      <protection locked="0" hidden="1"/>
    </xf>
    <xf numFmtId="0" fontId="3" fillId="7" borderId="12" xfId="0" applyFont="1" applyFill="1" applyBorder="1"/>
    <xf numFmtId="164" fontId="1" fillId="7" borderId="13" xfId="0" applyNumberFormat="1" applyFont="1" applyFill="1" applyBorder="1" applyAlignment="1" applyProtection="1">
      <alignment horizontal="center" vertical="center"/>
      <protection hidden="1"/>
    </xf>
    <xf numFmtId="164" fontId="1" fillId="7" borderId="6" xfId="0" applyNumberFormat="1" applyFont="1" applyFill="1" applyBorder="1" applyAlignment="1" applyProtection="1">
      <alignment horizontal="center" vertical="center"/>
      <protection hidden="1"/>
    </xf>
    <xf numFmtId="0" fontId="29" fillId="7" borderId="12" xfId="0" applyFont="1" applyFill="1" applyBorder="1" applyAlignment="1">
      <alignment horizontal="center"/>
    </xf>
    <xf numFmtId="164" fontId="27" fillId="7" borderId="12" xfId="0" applyNumberFormat="1" applyFont="1" applyFill="1" applyBorder="1" applyAlignment="1" applyProtection="1">
      <alignment horizontal="center" vertical="center"/>
      <protection hidden="1"/>
    </xf>
    <xf numFmtId="164" fontId="28" fillId="7" borderId="1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164" fontId="29" fillId="10" borderId="9" xfId="0" applyNumberFormat="1" applyFont="1" applyFill="1" applyBorder="1" applyAlignment="1">
      <alignment horizontal="center" vertical="center"/>
    </xf>
    <xf numFmtId="164" fontId="20" fillId="8" borderId="15" xfId="0" applyNumberFormat="1" applyFont="1" applyFill="1" applyBorder="1" applyAlignment="1" applyProtection="1">
      <alignment horizontal="center" vertical="center"/>
      <protection hidden="1"/>
    </xf>
    <xf numFmtId="164" fontId="3" fillId="7" borderId="9" xfId="0" applyNumberFormat="1" applyFont="1" applyFill="1" applyBorder="1" applyAlignment="1" applyProtection="1">
      <alignment horizontal="center" vertical="center"/>
      <protection hidden="1"/>
    </xf>
    <xf numFmtId="164" fontId="29" fillId="10" borderId="9" xfId="0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/>
    <xf numFmtId="0" fontId="29" fillId="7" borderId="27" xfId="0" applyFont="1" applyFill="1" applyBorder="1"/>
    <xf numFmtId="0" fontId="36" fillId="7" borderId="27" xfId="0" applyFont="1" applyFill="1" applyBorder="1"/>
    <xf numFmtId="0" fontId="43" fillId="7" borderId="0" xfId="0" applyFont="1" applyFill="1" applyBorder="1" applyAlignment="1">
      <alignment horizontal="left"/>
    </xf>
    <xf numFmtId="0" fontId="44" fillId="2" borderId="0" xfId="0" applyFont="1" applyFill="1"/>
    <xf numFmtId="0" fontId="44" fillId="0" borderId="0" xfId="0" applyFont="1"/>
    <xf numFmtId="2" fontId="44" fillId="0" borderId="0" xfId="0" applyNumberFormat="1" applyFont="1"/>
    <xf numFmtId="1" fontId="44" fillId="0" borderId="0" xfId="0" applyNumberFormat="1" applyFont="1"/>
    <xf numFmtId="0" fontId="46" fillId="0" borderId="0" xfId="2" applyFont="1" applyAlignment="1" applyProtection="1"/>
    <xf numFmtId="0" fontId="0" fillId="0" borderId="0" xfId="0" applyBorder="1"/>
    <xf numFmtId="0" fontId="47" fillId="0" borderId="0" xfId="0" applyFont="1" applyBorder="1" applyAlignment="1">
      <alignment horizontal="justify" vertical="center" wrapText="1"/>
    </xf>
    <xf numFmtId="0" fontId="0" fillId="11" borderId="0" xfId="0" applyFill="1"/>
    <xf numFmtId="0" fontId="0" fillId="0" borderId="0" xfId="0" applyAlignment="1">
      <alignment horizontal="right"/>
    </xf>
    <xf numFmtId="0" fontId="1" fillId="10" borderId="12" xfId="0" applyFont="1" applyFill="1" applyBorder="1"/>
    <xf numFmtId="164" fontId="1" fillId="10" borderId="12" xfId="0" applyNumberFormat="1" applyFont="1" applyFill="1" applyBorder="1" applyAlignment="1" applyProtection="1">
      <alignment horizontal="center" vertical="center"/>
      <protection hidden="1"/>
    </xf>
    <xf numFmtId="0" fontId="27" fillId="10" borderId="13" xfId="0" applyFont="1" applyFill="1" applyBorder="1" applyAlignment="1">
      <alignment horizontal="center"/>
    </xf>
    <xf numFmtId="3" fontId="19" fillId="9" borderId="1" xfId="0" applyNumberFormat="1" applyFont="1" applyFill="1" applyBorder="1" applyAlignment="1" applyProtection="1">
      <alignment horizontal="center"/>
      <protection locked="0"/>
    </xf>
    <xf numFmtId="164" fontId="50" fillId="12" borderId="11" xfId="0" applyNumberFormat="1" applyFont="1" applyFill="1" applyBorder="1" applyAlignment="1" applyProtection="1">
      <alignment horizontal="center" vertical="center"/>
      <protection hidden="1"/>
    </xf>
    <xf numFmtId="166" fontId="45" fillId="12" borderId="12" xfId="0" applyNumberFormat="1" applyFont="1" applyFill="1" applyBorder="1" applyAlignment="1" applyProtection="1">
      <alignment horizontal="center" vertical="center"/>
      <protection hidden="1"/>
    </xf>
    <xf numFmtId="164" fontId="51" fillId="12" borderId="12" xfId="0" applyNumberFormat="1" applyFont="1" applyFill="1" applyBorder="1" applyAlignment="1" applyProtection="1">
      <alignment horizontal="center" vertical="center"/>
      <protection hidden="1"/>
    </xf>
    <xf numFmtId="164" fontId="51" fillId="12" borderId="12" xfId="0" applyNumberFormat="1" applyFont="1" applyFill="1" applyBorder="1" applyAlignment="1" applyProtection="1">
      <alignment horizontal="center" vertical="center"/>
      <protection locked="0" hidden="1"/>
    </xf>
    <xf numFmtId="164" fontId="52" fillId="12" borderId="13" xfId="0" applyNumberFormat="1" applyFont="1" applyFill="1" applyBorder="1" applyAlignment="1" applyProtection="1">
      <alignment horizontal="center" vertical="center"/>
      <protection hidden="1"/>
    </xf>
    <xf numFmtId="0" fontId="28" fillId="10" borderId="12" xfId="0" applyFont="1" applyFill="1" applyBorder="1" applyAlignment="1">
      <alignment horizontal="center"/>
    </xf>
    <xf numFmtId="164" fontId="1" fillId="10" borderId="0" xfId="0" applyNumberFormat="1" applyFont="1" applyFill="1" applyBorder="1" applyAlignment="1" applyProtection="1">
      <alignment horizontal="center" vertical="center"/>
      <protection hidden="1"/>
    </xf>
    <xf numFmtId="164" fontId="1" fillId="12" borderId="12" xfId="0" applyNumberFormat="1" applyFont="1" applyFill="1" applyBorder="1" applyAlignment="1" applyProtection="1">
      <alignment horizontal="center" vertical="center"/>
      <protection hidden="1"/>
    </xf>
    <xf numFmtId="164" fontId="1" fillId="12" borderId="13" xfId="0" applyNumberFormat="1" applyFont="1" applyFill="1" applyBorder="1" applyAlignment="1" applyProtection="1">
      <alignment horizontal="center" vertical="center"/>
      <protection hidden="1"/>
    </xf>
    <xf numFmtId="0" fontId="27" fillId="10" borderId="12" xfId="0" applyFont="1" applyFill="1" applyBorder="1" applyAlignment="1">
      <alignment horizontal="center" vertical="center"/>
    </xf>
    <xf numFmtId="0" fontId="1" fillId="0" borderId="0" xfId="0" applyFont="1"/>
    <xf numFmtId="0" fontId="54" fillId="0" borderId="0" xfId="0" applyFont="1" applyFill="1" applyBorder="1" applyAlignment="1">
      <alignment horizontal="left"/>
    </xf>
    <xf numFmtId="0" fontId="55" fillId="0" borderId="0" xfId="0" applyFont="1" applyFill="1"/>
    <xf numFmtId="0" fontId="55" fillId="7" borderId="0" xfId="0" applyFont="1" applyFill="1" applyBorder="1"/>
    <xf numFmtId="0" fontId="0" fillId="7" borderId="0" xfId="0" applyFill="1" applyBorder="1" applyAlignment="1">
      <alignment horizontal="center"/>
    </xf>
    <xf numFmtId="165" fontId="3" fillId="9" borderId="14" xfId="0" applyNumberFormat="1" applyFont="1" applyFill="1" applyBorder="1" applyAlignment="1" applyProtection="1">
      <alignment horizontal="center"/>
      <protection locked="0"/>
    </xf>
    <xf numFmtId="2" fontId="0" fillId="4" borderId="0" xfId="4" applyNumberFormat="1" applyFont="1" applyFill="1"/>
    <xf numFmtId="0" fontId="29" fillId="7" borderId="0" xfId="0" applyFont="1" applyFill="1" applyBorder="1"/>
    <xf numFmtId="0" fontId="57" fillId="7" borderId="0" xfId="0" applyFont="1" applyFill="1" applyBorder="1"/>
    <xf numFmtId="0" fontId="58" fillId="7" borderId="0" xfId="0" applyFont="1" applyFill="1" applyBorder="1" applyAlignment="1">
      <alignment horizontal="right"/>
    </xf>
    <xf numFmtId="0" fontId="58" fillId="7" borderId="0" xfId="0" applyFont="1" applyFill="1"/>
    <xf numFmtId="0" fontId="0" fillId="7" borderId="22" xfId="0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31" xfId="0" applyFont="1" applyBorder="1" applyAlignment="1">
      <alignment vertical="center"/>
    </xf>
    <xf numFmtId="0" fontId="1" fillId="7" borderId="31" xfId="0" applyFont="1" applyFill="1" applyBorder="1" applyAlignment="1">
      <alignment vertical="center"/>
    </xf>
    <xf numFmtId="0" fontId="3" fillId="7" borderId="31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justify" vertical="center" wrapText="1"/>
    </xf>
    <xf numFmtId="0" fontId="59" fillId="0" borderId="0" xfId="0" applyFont="1" applyFill="1" applyBorder="1" applyAlignment="1">
      <alignment horizontal="justify" vertical="center" wrapText="1"/>
    </xf>
    <xf numFmtId="0" fontId="4" fillId="5" borderId="30" xfId="1" applyFill="1" applyBorder="1" applyProtection="1">
      <protection locked="0"/>
    </xf>
    <xf numFmtId="0" fontId="6" fillId="5" borderId="33" xfId="1" applyFont="1" applyFill="1" applyBorder="1"/>
    <xf numFmtId="0" fontId="4" fillId="5" borderId="34" xfId="1" applyFill="1" applyBorder="1"/>
    <xf numFmtId="0" fontId="58" fillId="7" borderId="0" xfId="0" applyFont="1" applyFill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0" fillId="7" borderId="0" xfId="0" applyFont="1" applyFill="1" applyBorder="1"/>
    <xf numFmtId="168" fontId="0" fillId="7" borderId="0" xfId="0" applyNumberFormat="1" applyFill="1" applyBorder="1"/>
    <xf numFmtId="0" fontId="0" fillId="4" borderId="0" xfId="0" applyFill="1" applyAlignment="1">
      <alignment vertical="center"/>
    </xf>
    <xf numFmtId="0" fontId="0" fillId="7" borderId="24" xfId="0" applyFill="1" applyBorder="1" applyAlignment="1">
      <alignment vertical="center"/>
    </xf>
    <xf numFmtId="165" fontId="2" fillId="9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0" fillId="7" borderId="0" xfId="0" applyFont="1" applyFill="1" applyBorder="1" applyAlignment="1">
      <alignment horizontal="left" vertical="center"/>
    </xf>
    <xf numFmtId="0" fontId="29" fillId="7" borderId="0" xfId="0" applyFont="1" applyFill="1" applyBorder="1" applyAlignment="1">
      <alignment wrapText="1"/>
    </xf>
    <xf numFmtId="0" fontId="57" fillId="10" borderId="11" xfId="0" applyFont="1" applyFill="1" applyBorder="1"/>
    <xf numFmtId="0" fontId="57" fillId="10" borderId="12" xfId="0" applyFont="1" applyFill="1" applyBorder="1"/>
    <xf numFmtId="0" fontId="27" fillId="10" borderId="30" xfId="0" applyFont="1" applyFill="1" applyBorder="1"/>
    <xf numFmtId="0" fontId="29" fillId="7" borderId="13" xfId="0" applyFont="1" applyFill="1" applyBorder="1" applyAlignment="1">
      <alignment horizontal="center"/>
    </xf>
    <xf numFmtId="0" fontId="2" fillId="10" borderId="11" xfId="0" applyFont="1" applyFill="1" applyBorder="1"/>
    <xf numFmtId="0" fontId="2" fillId="7" borderId="13" xfId="0" applyFont="1" applyFill="1" applyBorder="1"/>
    <xf numFmtId="0" fontId="2" fillId="10" borderId="5" xfId="0" applyFont="1" applyFill="1" applyBorder="1" applyAlignment="1">
      <alignment vertical="center"/>
    </xf>
    <xf numFmtId="164" fontId="2" fillId="5" borderId="15" xfId="0" applyNumberFormat="1" applyFont="1" applyFill="1" applyBorder="1" applyAlignment="1" applyProtection="1">
      <alignment horizontal="center" vertical="center"/>
      <protection hidden="1"/>
    </xf>
    <xf numFmtId="164" fontId="2" fillId="8" borderId="15" xfId="0" applyNumberFormat="1" applyFont="1" applyFill="1" applyBorder="1" applyAlignment="1" applyProtection="1">
      <alignment horizontal="center" vertical="center"/>
      <protection hidden="1"/>
    </xf>
    <xf numFmtId="0" fontId="8" fillId="0" borderId="13" xfId="2" applyFill="1" applyBorder="1" applyAlignment="1" applyProtection="1">
      <alignment vertical="center"/>
      <protection locked="0"/>
    </xf>
    <xf numFmtId="165" fontId="0" fillId="4" borderId="0" xfId="0" applyNumberFormat="1" applyFill="1" applyBorder="1"/>
    <xf numFmtId="165" fontId="39" fillId="4" borderId="0" xfId="0" applyNumberFormat="1" applyFont="1" applyFill="1" applyBorder="1"/>
    <xf numFmtId="0" fontId="1" fillId="4" borderId="0" xfId="0" applyFont="1" applyFill="1" applyBorder="1"/>
    <xf numFmtId="14" fontId="42" fillId="4" borderId="0" xfId="1" applyNumberFormat="1" applyFont="1" applyFill="1" applyBorder="1" applyAlignment="1">
      <alignment horizontal="left"/>
    </xf>
    <xf numFmtId="3" fontId="58" fillId="7" borderId="0" xfId="0" applyNumberFormat="1" applyFont="1" applyFill="1" applyBorder="1" applyAlignment="1">
      <alignment horizontal="center"/>
    </xf>
    <xf numFmtId="0" fontId="58" fillId="7" borderId="0" xfId="0" applyFont="1" applyFill="1" applyBorder="1"/>
    <xf numFmtId="165" fontId="2" fillId="7" borderId="0" xfId="0" applyNumberFormat="1" applyFont="1" applyFill="1" applyBorder="1" applyAlignment="1" applyProtection="1">
      <alignment horizontal="center" vertical="center"/>
      <protection locked="0"/>
    </xf>
    <xf numFmtId="0" fontId="49" fillId="7" borderId="0" xfId="0" applyFont="1" applyFill="1" applyBorder="1" applyAlignment="1">
      <alignment horizontal="right" indent="1"/>
    </xf>
    <xf numFmtId="0" fontId="1" fillId="7" borderId="0" xfId="0" applyFont="1" applyFill="1"/>
    <xf numFmtId="3" fontId="64" fillId="7" borderId="0" xfId="0" applyNumberFormat="1" applyFont="1" applyFill="1" applyBorder="1" applyAlignment="1">
      <alignment horizontal="center"/>
    </xf>
    <xf numFmtId="3" fontId="3" fillId="7" borderId="0" xfId="0" applyNumberFormat="1" applyFont="1" applyFill="1" applyBorder="1" applyAlignment="1" applyProtection="1">
      <alignment horizontal="center"/>
      <protection locked="0"/>
    </xf>
    <xf numFmtId="165" fontId="3" fillId="7" borderId="0" xfId="0" applyNumberFormat="1" applyFont="1" applyFill="1" applyBorder="1" applyAlignment="1" applyProtection="1">
      <alignment horizontal="center"/>
      <protection locked="0"/>
    </xf>
    <xf numFmtId="1" fontId="3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/>
    <xf numFmtId="0" fontId="29" fillId="4" borderId="0" xfId="0" applyFont="1" applyFill="1"/>
    <xf numFmtId="0" fontId="57" fillId="4" borderId="0" xfId="0" applyFont="1" applyFill="1"/>
    <xf numFmtId="0" fontId="57" fillId="7" borderId="24" xfId="0" applyFont="1" applyFill="1" applyBorder="1"/>
    <xf numFmtId="0" fontId="65" fillId="7" borderId="0" xfId="0" applyFont="1" applyFill="1" applyBorder="1" applyAlignment="1">
      <alignment horizontal="left"/>
    </xf>
    <xf numFmtId="0" fontId="62" fillId="7" borderId="0" xfId="0" applyFont="1" applyFill="1" applyBorder="1" applyAlignment="1">
      <alignment horizontal="right" indent="1"/>
    </xf>
    <xf numFmtId="0" fontId="57" fillId="7" borderId="0" xfId="0" applyFont="1" applyFill="1"/>
    <xf numFmtId="3" fontId="57" fillId="7" borderId="0" xfId="0" applyNumberFormat="1" applyFont="1" applyFill="1" applyBorder="1" applyAlignment="1">
      <alignment horizontal="center"/>
    </xf>
    <xf numFmtId="0" fontId="66" fillId="7" borderId="0" xfId="0" applyFont="1" applyFill="1" applyBorder="1" applyAlignment="1">
      <alignment horizontal="left"/>
    </xf>
    <xf numFmtId="0" fontId="57" fillId="7" borderId="0" xfId="0" applyFont="1" applyFill="1" applyBorder="1" applyAlignment="1">
      <alignment horizontal="center"/>
    </xf>
    <xf numFmtId="0" fontId="57" fillId="7" borderId="25" xfId="0" applyFont="1" applyFill="1" applyBorder="1"/>
    <xf numFmtId="14" fontId="5" fillId="4" borderId="0" xfId="1" applyNumberFormat="1" applyFont="1" applyFill="1" applyBorder="1" applyAlignment="1">
      <alignment horizontal="center"/>
    </xf>
    <xf numFmtId="0" fontId="57" fillId="0" borderId="0" xfId="0" applyFont="1" applyFill="1"/>
    <xf numFmtId="3" fontId="64" fillId="7" borderId="6" xfId="0" applyNumberFormat="1" applyFont="1" applyFill="1" applyBorder="1" applyAlignment="1">
      <alignment horizontal="center"/>
    </xf>
    <xf numFmtId="0" fontId="49" fillId="7" borderId="0" xfId="0" applyFont="1" applyFill="1" applyBorder="1"/>
    <xf numFmtId="4" fontId="3" fillId="9" borderId="1" xfId="0" applyNumberFormat="1" applyFont="1" applyFill="1" applyBorder="1" applyAlignment="1" applyProtection="1">
      <alignment horizontal="center"/>
      <protection hidden="1"/>
    </xf>
    <xf numFmtId="1" fontId="3" fillId="9" borderId="14" xfId="0" applyNumberFormat="1" applyFont="1" applyFill="1" applyBorder="1" applyAlignment="1" applyProtection="1">
      <alignment horizontal="center"/>
      <protection hidden="1"/>
    </xf>
    <xf numFmtId="0" fontId="15" fillId="7" borderId="0" xfId="1" applyFont="1" applyFill="1" applyBorder="1" applyAlignment="1" applyProtection="1">
      <alignment horizontal="right"/>
      <protection hidden="1"/>
    </xf>
    <xf numFmtId="168" fontId="3" fillId="10" borderId="14" xfId="3" applyNumberFormat="1" applyFont="1" applyFill="1" applyBorder="1" applyAlignment="1" applyProtection="1">
      <alignment horizontal="center"/>
      <protection hidden="1"/>
    </xf>
    <xf numFmtId="168" fontId="1" fillId="10" borderId="32" xfId="3" applyNumberFormat="1" applyFont="1" applyFill="1" applyBorder="1" applyAlignment="1" applyProtection="1">
      <alignment horizontal="center" vertical="center"/>
      <protection hidden="1"/>
    </xf>
    <xf numFmtId="165" fontId="62" fillId="7" borderId="14" xfId="0" applyNumberFormat="1" applyFont="1" applyFill="1" applyBorder="1" applyAlignment="1" applyProtection="1">
      <alignment horizontal="center"/>
      <protection hidden="1"/>
    </xf>
    <xf numFmtId="169" fontId="19" fillId="9" borderId="1" xfId="0" applyNumberFormat="1" applyFont="1" applyFill="1" applyBorder="1" applyAlignment="1" applyProtection="1">
      <alignment horizontal="center"/>
      <protection locked="0"/>
    </xf>
    <xf numFmtId="0" fontId="63" fillId="7" borderId="0" xfId="0" applyFont="1" applyFill="1" applyBorder="1" applyProtection="1">
      <protection hidden="1"/>
    </xf>
    <xf numFmtId="0" fontId="34" fillId="0" borderId="0" xfId="0" applyFont="1" applyFill="1"/>
    <xf numFmtId="0" fontId="61" fillId="7" borderId="0" xfId="0" applyFont="1" applyFill="1" applyBorder="1" applyAlignment="1">
      <alignment horizontal="center" vertical="center" wrapText="1"/>
    </xf>
    <xf numFmtId="0" fontId="57" fillId="4" borderId="0" xfId="0" applyFont="1" applyFill="1" applyAlignment="1">
      <alignment horizontal="right"/>
    </xf>
    <xf numFmtId="165" fontId="62" fillId="7" borderId="12" xfId="0" applyNumberFormat="1" applyFont="1" applyFill="1" applyBorder="1" applyAlignment="1" applyProtection="1">
      <alignment horizontal="center"/>
      <protection hidden="1"/>
    </xf>
    <xf numFmtId="9" fontId="62" fillId="7" borderId="0" xfId="4" applyFont="1" applyFill="1" applyBorder="1" applyAlignment="1" applyProtection="1">
      <alignment horizontal="center"/>
      <protection hidden="1"/>
    </xf>
    <xf numFmtId="9" fontId="62" fillId="7" borderId="9" xfId="4" applyFont="1" applyFill="1" applyBorder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68" fillId="7" borderId="0" xfId="0" applyFont="1" applyFill="1" applyBorder="1"/>
    <xf numFmtId="0" fontId="2" fillId="4" borderId="0" xfId="0" applyFont="1" applyFill="1"/>
    <xf numFmtId="1" fontId="68" fillId="7" borderId="14" xfId="0" applyNumberFormat="1" applyFont="1" applyFill="1" applyBorder="1" applyAlignment="1" applyProtection="1">
      <alignment horizontal="center" vertical="center" wrapText="1"/>
      <protection hidden="1"/>
    </xf>
    <xf numFmtId="1" fontId="68" fillId="7" borderId="14" xfId="0" applyNumberFormat="1" applyFont="1" applyFill="1" applyBorder="1" applyAlignment="1" applyProtection="1">
      <alignment horizontal="center"/>
      <protection hidden="1"/>
    </xf>
    <xf numFmtId="3" fontId="68" fillId="7" borderId="14" xfId="0" applyNumberFormat="1" applyFont="1" applyFill="1" applyBorder="1" applyAlignment="1" applyProtection="1">
      <alignment horizontal="center"/>
      <protection hidden="1"/>
    </xf>
    <xf numFmtId="0" fontId="29" fillId="7" borderId="0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Border="1"/>
    <xf numFmtId="0" fontId="49" fillId="0" borderId="0" xfId="0" applyFont="1" applyBorder="1" applyAlignment="1">
      <alignment horizontal="center" vertical="center"/>
    </xf>
    <xf numFmtId="165" fontId="62" fillId="7" borderId="14" xfId="4" applyNumberFormat="1" applyFont="1" applyFill="1" applyBorder="1" applyAlignment="1" applyProtection="1">
      <alignment horizontal="center"/>
      <protection hidden="1"/>
    </xf>
    <xf numFmtId="0" fontId="29" fillId="7" borderId="0" xfId="0" applyFont="1" applyFill="1" applyBorder="1" applyAlignment="1">
      <alignment horizontal="center" wrapText="1"/>
    </xf>
    <xf numFmtId="0" fontId="18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4" fontId="42" fillId="3" borderId="0" xfId="1" applyNumberFormat="1" applyFont="1" applyFill="1" applyBorder="1" applyAlignment="1">
      <alignment horizontal="center"/>
    </xf>
    <xf numFmtId="0" fontId="28" fillId="7" borderId="0" xfId="0" applyFont="1" applyFill="1" applyBorder="1" applyAlignment="1">
      <alignment horizontal="left"/>
    </xf>
    <xf numFmtId="0" fontId="27" fillId="7" borderId="0" xfId="0" applyFont="1" applyFill="1" applyBorder="1"/>
    <xf numFmtId="3" fontId="71" fillId="7" borderId="0" xfId="0" applyNumberFormat="1" applyFont="1" applyFill="1" applyBorder="1" applyAlignment="1">
      <alignment horizontal="center"/>
    </xf>
    <xf numFmtId="0" fontId="27" fillId="7" borderId="0" xfId="0" applyFont="1" applyFill="1" applyBorder="1" applyAlignment="1">
      <alignment vertical="center"/>
    </xf>
    <xf numFmtId="0" fontId="28" fillId="7" borderId="0" xfId="0" applyFont="1" applyFill="1" applyBorder="1" applyAlignment="1"/>
    <xf numFmtId="0" fontId="29" fillId="7" borderId="27" xfId="0" applyFont="1" applyFill="1" applyBorder="1" applyAlignment="1">
      <alignment vertical="center"/>
    </xf>
    <xf numFmtId="0" fontId="34" fillId="11" borderId="0" xfId="0" applyFont="1" applyFill="1"/>
    <xf numFmtId="0" fontId="72" fillId="11" borderId="0" xfId="0" applyFont="1" applyFill="1"/>
    <xf numFmtId="0" fontId="2" fillId="7" borderId="0" xfId="0" applyFont="1" applyFill="1" applyBorder="1" applyAlignment="1">
      <alignment horizontal="center"/>
    </xf>
    <xf numFmtId="0" fontId="29" fillId="7" borderId="0" xfId="0" applyFont="1" applyFill="1" applyBorder="1" applyAlignment="1">
      <alignment horizontal="left" vertical="center" wrapText="1"/>
    </xf>
    <xf numFmtId="0" fontId="58" fillId="7" borderId="0" xfId="0" applyFont="1" applyFill="1" applyBorder="1" applyAlignment="1">
      <alignment horizontal="right" wrapText="1"/>
    </xf>
    <xf numFmtId="3" fontId="62" fillId="7" borderId="9" xfId="0" applyNumberFormat="1" applyFont="1" applyFill="1" applyBorder="1" applyAlignment="1" applyProtection="1">
      <alignment horizontal="center"/>
      <protection hidden="1"/>
    </xf>
    <xf numFmtId="165" fontId="62" fillId="7" borderId="9" xfId="0" applyNumberFormat="1" applyFont="1" applyFill="1" applyBorder="1" applyAlignment="1" applyProtection="1">
      <alignment horizontal="center"/>
      <protection hidden="1"/>
    </xf>
    <xf numFmtId="0" fontId="28" fillId="7" borderId="0" xfId="0" applyFont="1" applyFill="1" applyBorder="1"/>
    <xf numFmtId="0" fontId="49" fillId="9" borderId="1" xfId="0" applyNumberFormat="1" applyFont="1" applyFill="1" applyBorder="1" applyAlignment="1" applyProtection="1">
      <alignment horizontal="center"/>
      <protection locked="0"/>
    </xf>
    <xf numFmtId="0" fontId="73" fillId="1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0" xfId="2" applyAlignment="1" applyProtection="1"/>
    <xf numFmtId="165" fontId="3" fillId="10" borderId="14" xfId="0" applyNumberFormat="1" applyFont="1" applyFill="1" applyBorder="1" applyAlignment="1" applyProtection="1">
      <alignment horizontal="center"/>
      <protection hidden="1"/>
    </xf>
    <xf numFmtId="0" fontId="2" fillId="7" borderId="0" xfId="0" applyFont="1" applyFill="1" applyBorder="1" applyAlignment="1">
      <alignment horizontal="center"/>
    </xf>
    <xf numFmtId="3" fontId="74" fillId="7" borderId="11" xfId="0" applyNumberFormat="1" applyFont="1" applyFill="1" applyBorder="1" applyAlignment="1">
      <alignment horizontal="center" wrapText="1"/>
    </xf>
    <xf numFmtId="165" fontId="58" fillId="0" borderId="0" xfId="0" applyNumberFormat="1" applyFont="1" applyFill="1" applyAlignment="1">
      <alignment horizontal="center"/>
    </xf>
    <xf numFmtId="169" fontId="3" fillId="9" borderId="14" xfId="0" applyNumberFormat="1" applyFont="1" applyFill="1" applyBorder="1" applyAlignment="1" applyProtection="1">
      <alignment horizontal="center"/>
      <protection locked="0"/>
    </xf>
    <xf numFmtId="169" fontId="3" fillId="9" borderId="15" xfId="0" applyNumberFormat="1" applyFont="1" applyFill="1" applyBorder="1" applyAlignment="1" applyProtection="1">
      <alignment horizontal="center"/>
      <protection locked="0"/>
    </xf>
    <xf numFmtId="169" fontId="64" fillId="7" borderId="0" xfId="0" applyNumberFormat="1" applyFont="1" applyFill="1" applyBorder="1" applyAlignment="1">
      <alignment horizontal="center"/>
    </xf>
    <xf numFmtId="169" fontId="58" fillId="7" borderId="0" xfId="0" applyNumberFormat="1" applyFont="1" applyFill="1" applyBorder="1" applyAlignment="1" applyProtection="1">
      <alignment horizontal="center"/>
      <protection hidden="1"/>
    </xf>
    <xf numFmtId="0" fontId="76" fillId="7" borderId="0" xfId="0" applyFont="1" applyFill="1" applyBorder="1"/>
    <xf numFmtId="0" fontId="0" fillId="0" borderId="0" xfId="0" applyAlignment="1">
      <alignment wrapText="1"/>
    </xf>
    <xf numFmtId="0" fontId="49" fillId="0" borderId="0" xfId="0" applyFont="1" applyAlignment="1">
      <alignment wrapText="1"/>
    </xf>
    <xf numFmtId="2" fontId="0" fillId="4" borderId="0" xfId="0" applyNumberFormat="1" applyFill="1"/>
    <xf numFmtId="0" fontId="0" fillId="13" borderId="0" xfId="0" applyFill="1" applyAlignment="1">
      <alignment wrapText="1"/>
    </xf>
    <xf numFmtId="0" fontId="0" fillId="13" borderId="0" xfId="0" applyFill="1" applyAlignment="1">
      <alignment horizontal="center"/>
    </xf>
    <xf numFmtId="0" fontId="77" fillId="7" borderId="0" xfId="0" applyFont="1" applyFill="1" applyBorder="1" applyAlignment="1">
      <alignment horizontal="right"/>
    </xf>
    <xf numFmtId="0" fontId="28" fillId="7" borderId="22" xfId="0" applyFont="1" applyFill="1" applyBorder="1" applyAlignment="1">
      <alignment horizontal="center"/>
    </xf>
    <xf numFmtId="3" fontId="78" fillId="7" borderId="0" xfId="0" applyNumberFormat="1" applyFont="1" applyFill="1" applyBorder="1" applyAlignment="1" applyProtection="1">
      <alignment horizontal="center"/>
    </xf>
    <xf numFmtId="3" fontId="79" fillId="7" borderId="0" xfId="0" applyNumberFormat="1" applyFont="1" applyFill="1" applyBorder="1" applyAlignment="1" applyProtection="1">
      <alignment horizontal="center"/>
    </xf>
    <xf numFmtId="14" fontId="42" fillId="3" borderId="25" xfId="1" applyNumberFormat="1" applyFont="1" applyFill="1" applyBorder="1" applyAlignment="1">
      <alignment horizontal="center"/>
    </xf>
    <xf numFmtId="0" fontId="19" fillId="7" borderId="0" xfId="0" applyFont="1" applyFill="1" applyBorder="1"/>
    <xf numFmtId="3" fontId="19" fillId="7" borderId="25" xfId="0" applyNumberFormat="1" applyFont="1" applyFill="1" applyBorder="1" applyAlignment="1" applyProtection="1">
      <alignment horizontal="center"/>
      <protection locked="0"/>
    </xf>
    <xf numFmtId="0" fontId="0" fillId="4" borderId="27" xfId="0" applyFill="1" applyBorder="1"/>
    <xf numFmtId="0" fontId="1" fillId="7" borderId="0" xfId="0" applyFont="1" applyFill="1" applyBorder="1" applyAlignment="1">
      <alignment horizontal="right"/>
    </xf>
    <xf numFmtId="0" fontId="29" fillId="7" borderId="0" xfId="0" applyFont="1" applyFill="1" applyBorder="1" applyAlignment="1">
      <alignment horizontal="right" vertical="top"/>
    </xf>
    <xf numFmtId="0" fontId="34" fillId="7" borderId="0" xfId="0" applyFont="1" applyFill="1"/>
    <xf numFmtId="0" fontId="34" fillId="0" borderId="0" xfId="0" applyFont="1" applyAlignment="1">
      <alignment horizontal="center"/>
    </xf>
    <xf numFmtId="0" fontId="29" fillId="8" borderId="0" xfId="0" applyFont="1" applyFill="1"/>
    <xf numFmtId="0" fontId="0" fillId="7" borderId="8" xfId="0" applyFill="1" applyBorder="1" applyAlignment="1">
      <alignment horizontal="center"/>
    </xf>
    <xf numFmtId="0" fontId="3" fillId="7" borderId="8" xfId="0" applyFont="1" applyFill="1" applyBorder="1"/>
    <xf numFmtId="0" fontId="1" fillId="7" borderId="8" xfId="0" applyFont="1" applyFill="1" applyBorder="1"/>
    <xf numFmtId="0" fontId="20" fillId="7" borderId="8" xfId="0" applyFont="1" applyFill="1" applyBorder="1"/>
    <xf numFmtId="0" fontId="19" fillId="7" borderId="8" xfId="0" applyFont="1" applyFill="1" applyBorder="1"/>
    <xf numFmtId="0" fontId="66" fillId="7" borderId="0" xfId="0" applyFont="1" applyFill="1" applyBorder="1" applyAlignment="1">
      <alignment horizontal="right"/>
    </xf>
    <xf numFmtId="166" fontId="29" fillId="7" borderId="12" xfId="0" applyNumberFormat="1" applyFont="1" applyFill="1" applyBorder="1" applyAlignment="1" applyProtection="1">
      <alignment horizontal="center" vertical="center"/>
      <protection hidden="1"/>
    </xf>
    <xf numFmtId="164" fontId="29" fillId="7" borderId="12" xfId="0" applyNumberFormat="1" applyFont="1" applyFill="1" applyBorder="1" applyAlignment="1" applyProtection="1">
      <alignment horizontal="center" vertical="center"/>
      <protection hidden="1"/>
    </xf>
    <xf numFmtId="0" fontId="57" fillId="10" borderId="0" xfId="0" applyFont="1" applyFill="1" applyAlignment="1">
      <alignment horizontal="center"/>
    </xf>
    <xf numFmtId="14" fontId="15" fillId="7" borderId="0" xfId="1" applyNumberFormat="1" applyFont="1" applyFill="1" applyBorder="1" applyAlignment="1" applyProtection="1">
      <alignment horizontal="center"/>
      <protection hidden="1"/>
    </xf>
    <xf numFmtId="0" fontId="29" fillId="7" borderId="0" xfId="0" applyFont="1" applyFill="1" applyBorder="1" applyAlignment="1">
      <alignment vertical="center" wrapText="1"/>
    </xf>
    <xf numFmtId="0" fontId="80" fillId="7" borderId="37" xfId="2" applyFont="1" applyFill="1" applyBorder="1" applyAlignment="1" applyProtection="1">
      <alignment vertical="center"/>
    </xf>
    <xf numFmtId="169" fontId="62" fillId="7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quotePrefix="1" applyFill="1"/>
    <xf numFmtId="166" fontId="29" fillId="10" borderId="9" xfId="0" applyNumberFormat="1" applyFont="1" applyFill="1" applyBorder="1" applyAlignment="1">
      <alignment horizontal="center" vertical="center"/>
    </xf>
    <xf numFmtId="166" fontId="29" fillId="10" borderId="9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/>
    <xf numFmtId="0" fontId="39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37" fillId="7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Border="1"/>
    <xf numFmtId="0" fontId="29" fillId="10" borderId="0" xfId="0" applyFont="1" applyFill="1" applyAlignment="1">
      <alignment horizontal="center"/>
    </xf>
    <xf numFmtId="164" fontId="1" fillId="9" borderId="14" xfId="0" applyNumberFormat="1" applyFont="1" applyFill="1" applyBorder="1" applyAlignment="1" applyProtection="1">
      <alignment horizontal="center" vertical="center"/>
      <protection locked="0"/>
    </xf>
    <xf numFmtId="0" fontId="80" fillId="7" borderId="37" xfId="2" applyFont="1" applyFill="1" applyBorder="1" applyAlignment="1" applyProtection="1">
      <alignment horizontal="center" vertical="center"/>
    </xf>
    <xf numFmtId="0" fontId="49" fillId="7" borderId="0" xfId="0" applyNumberFormat="1" applyFont="1" applyFill="1" applyBorder="1" applyAlignment="1" applyProtection="1">
      <alignment horizontal="center"/>
      <protection locked="0"/>
    </xf>
    <xf numFmtId="3" fontId="19" fillId="7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27" fillId="7" borderId="13" xfId="0" applyNumberFormat="1" applyFont="1" applyFill="1" applyBorder="1" applyAlignment="1" applyProtection="1">
      <alignment horizontal="center" vertical="center"/>
      <protection hidden="1"/>
    </xf>
    <xf numFmtId="0" fontId="30" fillId="7" borderId="0" xfId="0" applyFont="1" applyFill="1" applyBorder="1"/>
    <xf numFmtId="0" fontId="53" fillId="10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3" fontId="3" fillId="9" borderId="1" xfId="0" applyNumberFormat="1" applyFont="1" applyFill="1" applyBorder="1" applyAlignment="1" applyProtection="1">
      <alignment horizontal="center"/>
      <protection hidden="1"/>
    </xf>
    <xf numFmtId="0" fontId="88" fillId="10" borderId="11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168" fontId="3" fillId="7" borderId="0" xfId="3" applyNumberFormat="1" applyFont="1" applyFill="1" applyBorder="1" applyAlignment="1" applyProtection="1">
      <alignment horizontal="center"/>
      <protection hidden="1"/>
    </xf>
    <xf numFmtId="168" fontId="1" fillId="7" borderId="31" xfId="3" applyNumberFormat="1" applyFont="1" applyFill="1" applyBorder="1" applyAlignment="1" applyProtection="1">
      <alignment horizontal="center" vertical="center"/>
      <protection hidden="1"/>
    </xf>
    <xf numFmtId="0" fontId="34" fillId="8" borderId="0" xfId="0" applyFont="1" applyFill="1"/>
    <xf numFmtId="1" fontId="34" fillId="8" borderId="0" xfId="0" applyNumberFormat="1" applyFont="1" applyFill="1"/>
    <xf numFmtId="0" fontId="34" fillId="8" borderId="0" xfId="0" applyFont="1" applyFill="1" applyAlignment="1">
      <alignment horizontal="center"/>
    </xf>
    <xf numFmtId="0" fontId="89" fillId="8" borderId="0" xfId="0" applyFont="1" applyFill="1" applyAlignment="1">
      <alignment horizontal="center"/>
    </xf>
    <xf numFmtId="0" fontId="90" fillId="12" borderId="14" xfId="0" applyFont="1" applyFill="1" applyBorder="1" applyAlignment="1">
      <alignment horizontal="center" vertical="center"/>
    </xf>
    <xf numFmtId="164" fontId="91" fillId="12" borderId="12" xfId="0" applyNumberFormat="1" applyFont="1" applyFill="1" applyBorder="1" applyAlignment="1" applyProtection="1">
      <alignment horizontal="center" vertical="center"/>
      <protection hidden="1"/>
    </xf>
    <xf numFmtId="164" fontId="92" fillId="12" borderId="12" xfId="0" applyNumberFormat="1" applyFont="1" applyFill="1" applyBorder="1" applyAlignment="1" applyProtection="1">
      <alignment horizontal="center" vertical="center"/>
      <protection hidden="1"/>
    </xf>
    <xf numFmtId="164" fontId="93" fillId="12" borderId="13" xfId="0" applyNumberFormat="1" applyFont="1" applyFill="1" applyBorder="1" applyAlignment="1" applyProtection="1">
      <alignment horizontal="center" vertical="center"/>
      <protection hidden="1"/>
    </xf>
    <xf numFmtId="164" fontId="92" fillId="12" borderId="13" xfId="0" applyNumberFormat="1" applyFont="1" applyFill="1" applyBorder="1" applyAlignment="1" applyProtection="1">
      <alignment horizontal="center" vertical="center"/>
      <protection hidden="1"/>
    </xf>
    <xf numFmtId="164" fontId="94" fillId="12" borderId="15" xfId="0" applyNumberFormat="1" applyFont="1" applyFill="1" applyBorder="1" applyAlignment="1" applyProtection="1">
      <alignment horizontal="center" vertical="center"/>
      <protection hidden="1"/>
    </xf>
    <xf numFmtId="0" fontId="81" fillId="6" borderId="1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83" fillId="6" borderId="11" xfId="0" applyFont="1" applyFill="1" applyBorder="1"/>
    <xf numFmtId="0" fontId="29" fillId="6" borderId="11" xfId="0" applyFont="1" applyFill="1" applyBorder="1" applyAlignment="1">
      <alignment horizontal="center"/>
    </xf>
    <xf numFmtId="166" fontId="82" fillId="6" borderId="12" xfId="0" applyNumberFormat="1" applyFont="1" applyFill="1" applyBorder="1" applyAlignment="1">
      <alignment horizontal="center" vertical="center"/>
    </xf>
    <xf numFmtId="166" fontId="29" fillId="6" borderId="9" xfId="0" applyNumberFormat="1" applyFont="1" applyFill="1" applyBorder="1" applyAlignment="1">
      <alignment horizontal="center" vertical="center"/>
    </xf>
    <xf numFmtId="164" fontId="84" fillId="6" borderId="12" xfId="0" applyNumberFormat="1" applyFont="1" applyFill="1" applyBorder="1" applyAlignment="1" applyProtection="1">
      <alignment horizontal="center" vertical="center"/>
      <protection hidden="1"/>
    </xf>
    <xf numFmtId="164" fontId="3" fillId="6" borderId="12" xfId="0" applyNumberFormat="1" applyFont="1" applyFill="1" applyBorder="1" applyAlignment="1" applyProtection="1">
      <alignment horizontal="center" vertical="center"/>
      <protection hidden="1"/>
    </xf>
    <xf numFmtId="166" fontId="82" fillId="6" borderId="12" xfId="0" applyNumberFormat="1" applyFont="1" applyFill="1" applyBorder="1" applyAlignment="1" applyProtection="1">
      <alignment horizontal="center" vertical="center"/>
      <protection hidden="1"/>
    </xf>
    <xf numFmtId="166" fontId="29" fillId="6" borderId="9" xfId="0" applyNumberFormat="1" applyFont="1" applyFill="1" applyBorder="1" applyAlignment="1" applyProtection="1">
      <alignment horizontal="center" vertical="center"/>
      <protection hidden="1"/>
    </xf>
    <xf numFmtId="164" fontId="85" fillId="6" borderId="13" xfId="0" applyNumberFormat="1" applyFont="1" applyFill="1" applyBorder="1" applyAlignment="1" applyProtection="1">
      <alignment horizontal="center" vertical="center"/>
      <protection hidden="1"/>
    </xf>
    <xf numFmtId="164" fontId="1" fillId="6" borderId="7" xfId="0" applyNumberFormat="1" applyFont="1" applyFill="1" applyBorder="1" applyAlignment="1" applyProtection="1">
      <alignment horizontal="center" vertical="center"/>
      <protection hidden="1"/>
    </xf>
    <xf numFmtId="164" fontId="86" fillId="6" borderId="11" xfId="0" applyNumberFormat="1" applyFont="1" applyFill="1" applyBorder="1" applyAlignment="1" applyProtection="1">
      <alignment horizontal="center" vertical="center"/>
      <protection hidden="1"/>
    </xf>
    <xf numFmtId="164" fontId="33" fillId="6" borderId="11" xfId="0" applyNumberFormat="1" applyFont="1" applyFill="1" applyBorder="1" applyAlignment="1" applyProtection="1">
      <alignment horizontal="center" vertical="center"/>
      <protection hidden="1"/>
    </xf>
    <xf numFmtId="166" fontId="86" fillId="6" borderId="12" xfId="0" applyNumberFormat="1" applyFont="1" applyFill="1" applyBorder="1" applyAlignment="1" applyProtection="1">
      <alignment horizontal="center" vertical="center"/>
      <protection hidden="1"/>
    </xf>
    <xf numFmtId="166" fontId="29" fillId="6" borderId="12" xfId="0" applyNumberFormat="1" applyFont="1" applyFill="1" applyBorder="1" applyAlignment="1" applyProtection="1">
      <alignment horizontal="center" vertical="center"/>
      <protection hidden="1"/>
    </xf>
    <xf numFmtId="164" fontId="3" fillId="6" borderId="9" xfId="0" applyNumberFormat="1" applyFont="1" applyFill="1" applyBorder="1" applyAlignment="1" applyProtection="1">
      <alignment horizontal="center" vertical="center"/>
      <protection hidden="1"/>
    </xf>
    <xf numFmtId="164" fontId="1" fillId="6" borderId="13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/>
    <xf numFmtId="0" fontId="87" fillId="6" borderId="11" xfId="0" applyFont="1" applyFill="1" applyBorder="1" applyAlignment="1">
      <alignment horizontal="center"/>
    </xf>
    <xf numFmtId="0" fontId="82" fillId="6" borderId="11" xfId="0" applyNumberFormat="1" applyFont="1" applyFill="1" applyBorder="1" applyAlignment="1" applyProtection="1">
      <alignment horizontal="center" vertical="center"/>
      <protection hidden="1"/>
    </xf>
    <xf numFmtId="0" fontId="73" fillId="6" borderId="11" xfId="0" applyNumberFormat="1" applyFont="1" applyFill="1" applyBorder="1" applyAlignment="1" applyProtection="1">
      <alignment horizontal="center" vertical="center"/>
      <protection hidden="1"/>
    </xf>
    <xf numFmtId="166" fontId="29" fillId="6" borderId="12" xfId="0" applyNumberFormat="1" applyFont="1" applyFill="1" applyBorder="1" applyAlignment="1">
      <alignment horizontal="center" vertical="center"/>
    </xf>
    <xf numFmtId="164" fontId="20" fillId="6" borderId="14" xfId="0" applyNumberFormat="1" applyFont="1" applyFill="1" applyBorder="1" applyAlignment="1" applyProtection="1">
      <alignment horizontal="center" vertical="center"/>
      <protection hidden="1"/>
    </xf>
    <xf numFmtId="164" fontId="81" fillId="6" borderId="14" xfId="0" applyNumberFormat="1" applyFont="1" applyFill="1" applyBorder="1" applyAlignment="1" applyProtection="1">
      <alignment horizontal="center" vertical="center"/>
      <protection hidden="1"/>
    </xf>
    <xf numFmtId="164" fontId="20" fillId="6" borderId="15" xfId="0" applyNumberFormat="1" applyFont="1" applyFill="1" applyBorder="1" applyAlignment="1" applyProtection="1">
      <alignment horizontal="center" vertical="center"/>
      <protection hidden="1"/>
    </xf>
    <xf numFmtId="164" fontId="1" fillId="6" borderId="13" xfId="0" applyNumberFormat="1" applyFont="1" applyFill="1" applyBorder="1" applyAlignment="1" applyProtection="1">
      <alignment horizontal="center" vertical="center"/>
      <protection locked="0"/>
    </xf>
    <xf numFmtId="0" fontId="57" fillId="6" borderId="11" xfId="0" applyFont="1" applyFill="1" applyBorder="1" applyAlignment="1">
      <alignment horizontal="center"/>
    </xf>
    <xf numFmtId="164" fontId="29" fillId="10" borderId="14" xfId="0" applyNumberFormat="1" applyFont="1" applyFill="1" applyBorder="1" applyAlignment="1" applyProtection="1">
      <alignment horizontal="center" vertical="center" wrapText="1"/>
      <protection hidden="1"/>
    </xf>
    <xf numFmtId="4" fontId="35" fillId="8" borderId="0" xfId="0" applyNumberFormat="1" applyFont="1" applyFill="1" applyAlignment="1">
      <alignment horizontal="center"/>
    </xf>
    <xf numFmtId="1" fontId="35" fillId="8" borderId="0" xfId="0" applyNumberFormat="1" applyFont="1" applyFill="1"/>
    <xf numFmtId="164" fontId="35" fillId="8" borderId="0" xfId="0" applyNumberFormat="1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3" fontId="35" fillId="8" borderId="0" xfId="0" applyNumberFormat="1" applyFont="1" applyFill="1"/>
    <xf numFmtId="164" fontId="35" fillId="8" borderId="0" xfId="0" applyNumberFormat="1" applyFont="1" applyFill="1"/>
    <xf numFmtId="0" fontId="4" fillId="5" borderId="35" xfId="1" applyFill="1" applyBorder="1" applyAlignment="1">
      <alignment horizontal="left"/>
    </xf>
    <xf numFmtId="0" fontId="4" fillId="5" borderId="36" xfId="1" applyFill="1" applyBorder="1" applyAlignment="1">
      <alignment horizontal="left"/>
    </xf>
    <xf numFmtId="0" fontId="15" fillId="4" borderId="0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1" fillId="7" borderId="0" xfId="0" applyFont="1" applyFill="1" applyBorder="1" applyAlignment="1">
      <alignment horizontal="center" vertical="center" wrapText="1"/>
    </xf>
    <xf numFmtId="0" fontId="60" fillId="7" borderId="0" xfId="0" applyFont="1" applyFill="1" applyBorder="1" applyAlignment="1">
      <alignment horizontal="left" vertical="center"/>
    </xf>
  </cellXfs>
  <cellStyles count="5">
    <cellStyle name="Komma" xfId="3" builtinId="3"/>
    <cellStyle name="Link" xfId="2" builtinId="8"/>
    <cellStyle name="Prozent" xfId="4" builtinId="5"/>
    <cellStyle name="Standard" xfId="0" builtinId="0"/>
    <cellStyle name="Standard 2" xfId="1"/>
  </cellStyles>
  <dxfs count="4">
    <dxf>
      <font>
        <color rgb="FFC00000"/>
      </font>
    </dxf>
    <dxf>
      <font>
        <color rgb="FFFF0000"/>
      </font>
      <numFmt numFmtId="2" formatCode="0.00"/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6F9D5"/>
      <color rgb="FF5D74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2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-5400000" vert="horz"/>
          <a:lstStyle/>
          <a:p>
            <a:pPr>
              <a:defRPr sz="1600"/>
            </a:pPr>
            <a:r>
              <a:rPr lang="en-US" sz="1600"/>
              <a:t>Direktzahlung in</a:t>
            </a:r>
          </a:p>
          <a:p>
            <a:pPr>
              <a:defRPr sz="1600"/>
            </a:pPr>
            <a:r>
              <a:rPr lang="en-US" sz="1600"/>
              <a:t> €/ ha</a:t>
            </a:r>
          </a:p>
        </c:rich>
      </c:tx>
      <c:layout>
        <c:manualLayout>
          <c:xMode val="edge"/>
          <c:yMode val="edge"/>
          <c:x val="3.1802256892413699E-2"/>
          <c:y val="0.104029148187411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10318344374744"/>
          <c:y val="0.10026444637653389"/>
          <c:w val="0.72274977632541526"/>
          <c:h val="0.616682696762131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Diagramm!$A$2</c:f>
              <c:strCache>
                <c:ptCount val="1"/>
                <c:pt idx="0">
                  <c:v>Grundstützung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Diagramm!$D$2:$E$2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CB9-AD0D-C27C195E8710}"/>
            </c:ext>
          </c:extLst>
        </c:ser>
        <c:ser>
          <c:idx val="2"/>
          <c:order val="1"/>
          <c:tx>
            <c:strRef>
              <c:f>Diagramm!$A$3</c:f>
              <c:strCache>
                <c:ptCount val="1"/>
                <c:pt idx="0">
                  <c:v>Öko-Regelungen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2-26A2-4CB9-AD0D-C27C195E8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Diagramm!$D$3:$E$3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2-4CB9-AD0D-C27C195E8710}"/>
            </c:ext>
          </c:extLst>
        </c:ser>
        <c:ser>
          <c:idx val="0"/>
          <c:order val="2"/>
          <c:tx>
            <c:strRef>
              <c:f>Diagramm!$A$4</c:f>
              <c:strCache>
                <c:ptCount val="1"/>
                <c:pt idx="0">
                  <c:v>Junglandwirte*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Diagramm!$D$4:$E$4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2-4CB9-AD0D-C27C195E8710}"/>
            </c:ext>
          </c:extLst>
        </c:ser>
        <c:ser>
          <c:idx val="3"/>
          <c:order val="3"/>
          <c:tx>
            <c:strRef>
              <c:f>Diagramm!$A$5</c:f>
              <c:strCache>
                <c:ptCount val="1"/>
                <c:pt idx="0">
                  <c:v>Umverteilung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0"/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Diagramm!$D$5:$E$5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A2-4CB9-AD0D-C27C195E8710}"/>
            </c:ext>
          </c:extLst>
        </c:ser>
        <c:ser>
          <c:idx val="4"/>
          <c:order val="4"/>
          <c:tx>
            <c:strRef>
              <c:f>Diagramm!$A$6</c:f>
              <c:strCache>
                <c:ptCount val="1"/>
                <c:pt idx="0">
                  <c:v>gekopp. Zahlungen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Diagramm!$D$6:$E$6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1-43F8-8BB8-2AA2566DE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751232"/>
        <c:axId val="142752768"/>
      </c:barChart>
      <c:catAx>
        <c:axId val="1427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52768"/>
        <c:crosses val="autoZero"/>
        <c:auto val="1"/>
        <c:lblAlgn val="ctr"/>
        <c:lblOffset val="100"/>
        <c:noMultiLvlLbl val="0"/>
      </c:catAx>
      <c:valAx>
        <c:axId val="1427527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275123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blipFill dpi="0" rotWithShape="1">
          <a:blip xmlns:r="http://schemas.openxmlformats.org/officeDocument/2006/relationships" r:embed="rId1">
            <a:alphaModFix amt="50000"/>
          </a:blip>
          <a:srcRect/>
          <a:stretch>
            <a:fillRect/>
          </a:stretch>
        </a:blip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geänderte betriebliche Direktzahlungen in € </a:t>
            </a:r>
          </a:p>
          <a:p>
            <a:pPr>
              <a:defRPr/>
            </a:pPr>
            <a:r>
              <a:rPr lang="en-US"/>
              <a:t>gegenüber 2025</a:t>
            </a:r>
          </a:p>
        </c:rich>
      </c:tx>
      <c:layout>
        <c:manualLayout>
          <c:xMode val="edge"/>
          <c:yMode val="edge"/>
          <c:x val="0.24509345422731249"/>
          <c:y val="1.983381726593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4547681539807529"/>
          <c:y val="0.21283238638740831"/>
          <c:w val="0.51092005843767141"/>
          <c:h val="0.58934321838888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Diagramm!$A$8</c:f>
              <c:strCache>
                <c:ptCount val="1"/>
                <c:pt idx="0">
                  <c:v>0 €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Diagramm!$D$1:$E$1</c15:sqref>
                  </c15:fullRef>
                </c:ext>
              </c:extLst>
              <c:f>Diagramm!$E$1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Diagramm!$B$8:$E$8</c15:sqref>
                  </c15:fullRef>
                </c:ext>
              </c:extLst>
              <c:f>Diagramm!$C$8:$D$8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AD6-408A-BC7B-AAF9FC9CEB91}"/>
            </c:ext>
          </c:extLst>
        </c:ser>
        <c:ser>
          <c:idx val="1"/>
          <c:order val="1"/>
          <c:tx>
            <c:strRef>
              <c:f>Diagramm!$A$9</c:f>
              <c:strCache>
                <c:ptCount val="1"/>
                <c:pt idx="0">
                  <c:v>Änderung ggü. 2025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hade val="51000"/>
                    <a:satMod val="130000"/>
                  </a:schemeClr>
                </a:gs>
                <a:gs pos="80000">
                  <a:schemeClr val="accent6">
                    <a:tint val="77000"/>
                    <a:shade val="93000"/>
                    <a:satMod val="130000"/>
                  </a:schemeClr>
                </a:gs>
                <a:gs pos="100000">
                  <a:schemeClr val="accent6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Diagramm!$D$1:$E$1</c15:sqref>
                  </c15:fullRef>
                </c:ext>
              </c:extLst>
              <c:f>Diagramm!$E$1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Diagramm!$D$9:$E$9</c15:sqref>
                  </c15:fullRef>
                </c:ext>
              </c:extLst>
              <c:f>Diagramm!$E$9</c:f>
              <c:numCache>
                <c:formatCode>#,##0\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0-42A2-ABCB-258505710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768000"/>
        <c:axId val="142769536"/>
      </c:barChart>
      <c:catAx>
        <c:axId val="1427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769536"/>
        <c:crosses val="autoZero"/>
        <c:auto val="1"/>
        <c:lblAlgn val="ctr"/>
        <c:lblOffset val="100"/>
        <c:noMultiLvlLbl val="0"/>
      </c:catAx>
      <c:valAx>
        <c:axId val="142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768000"/>
        <c:crosses val="autoZero"/>
        <c:crossBetween val="between"/>
      </c:valAx>
      <c:dTable>
        <c:showHorzBorder val="0"/>
        <c:showVertBorder val="0"/>
        <c:showOutline val="0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geänderte betriebliche Direktzahlungen in € </a:t>
            </a:r>
          </a:p>
          <a:p>
            <a:pPr>
              <a:defRPr b="1"/>
            </a:pPr>
            <a:r>
              <a:rPr lang="en-US" b="1"/>
              <a:t>gegenüber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53011707877506842"/>
          <c:y val="0.24602817504954738"/>
          <c:w val="0.38428319797389288"/>
          <c:h val="0.55509097077151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Diagramm!$A$9</c:f>
              <c:strCache>
                <c:ptCount val="1"/>
                <c:pt idx="0">
                  <c:v>Änderung ggü. 2025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Diagramm!$E$1</c:f>
              <c:numCache>
                <c:formatCode>General</c:formatCode>
                <c:ptCount val="1"/>
                <c:pt idx="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Diagramm!$B$9:$F$9</c15:sqref>
                  </c15:fullRef>
                </c:ext>
              </c:extLst>
              <c:f>Diagramm!$E$9</c:f>
              <c:numCache>
                <c:formatCode>#,##0\ "€"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D-49F6-893C-1FF1A95A11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261696"/>
        <c:axId val="147267584"/>
      </c:barChart>
      <c:catAx>
        <c:axId val="1472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267584"/>
        <c:crosses val="autoZero"/>
        <c:auto val="1"/>
        <c:lblAlgn val="ctr"/>
        <c:lblOffset val="100"/>
        <c:noMultiLvlLbl val="0"/>
      </c:catAx>
      <c:valAx>
        <c:axId val="14726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26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-5400000" vert="horz"/>
          <a:lstStyle/>
          <a:p>
            <a:pPr>
              <a:defRPr sz="1400"/>
            </a:pPr>
            <a:r>
              <a:rPr lang="en-US" sz="1400"/>
              <a:t>Direktzahlung </a:t>
            </a:r>
          </a:p>
          <a:p>
            <a:pPr>
              <a:defRPr sz="1400"/>
            </a:pPr>
            <a:r>
              <a:rPr lang="en-US" sz="1400"/>
              <a:t>in €/ ha</a:t>
            </a:r>
          </a:p>
        </c:rich>
      </c:tx>
      <c:layout>
        <c:manualLayout>
          <c:xMode val="edge"/>
          <c:yMode val="edge"/>
          <c:x val="5.3085701243866253E-2"/>
          <c:y val="0.125365867728072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510318344374744"/>
          <c:y val="8.3766720616937212E-2"/>
          <c:w val="0.71955787795104487"/>
          <c:h val="0.622651080592183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Diagramm!$A$2</c:f>
              <c:strCache>
                <c:ptCount val="1"/>
                <c:pt idx="0">
                  <c:v>Grundstützung</c:v>
                </c:pt>
              </c:strCache>
            </c:strRef>
          </c:tx>
          <c:spPr>
            <a:solidFill>
              <a:srgbClr val="C0504D">
                <a:lumMod val="60000"/>
                <a:lumOff val="40000"/>
              </a:srgb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Diagramm!$B$2:$E$2</c15:sqref>
                  </c15:fullRef>
                </c:ext>
              </c:extLst>
              <c:f>Diagramm!$D$2:$E$2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0-4DF6-B33B-41C83A481C34}"/>
            </c:ext>
          </c:extLst>
        </c:ser>
        <c:ser>
          <c:idx val="2"/>
          <c:order val="1"/>
          <c:tx>
            <c:strRef>
              <c:f>Diagramm!$A$3</c:f>
              <c:strCache>
                <c:ptCount val="1"/>
                <c:pt idx="0">
                  <c:v>Öko-Regelungen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Diagramm!$B$3:$E$3</c15:sqref>
                  </c15:fullRef>
                </c:ext>
              </c:extLst>
              <c:f>Diagramm!$D$3:$E$3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Diagramm!$B$3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2DC0-4DF6-B33B-41C83A481C34}"/>
            </c:ext>
          </c:extLst>
        </c:ser>
        <c:ser>
          <c:idx val="0"/>
          <c:order val="2"/>
          <c:tx>
            <c:strRef>
              <c:f>Diagramm!$A$4</c:f>
              <c:strCache>
                <c:ptCount val="1"/>
                <c:pt idx="0">
                  <c:v>Junglandwirte*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Diagramm!$B$4:$E$4</c15:sqref>
                  </c15:fullRef>
                </c:ext>
              </c:extLst>
              <c:f>Diagramm!$D$4:$E$4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0-4DF6-B33B-41C83A481C34}"/>
            </c:ext>
          </c:extLst>
        </c:ser>
        <c:ser>
          <c:idx val="3"/>
          <c:order val="3"/>
          <c:tx>
            <c:strRef>
              <c:f>Diagramm!$A$5</c:f>
              <c:strCache>
                <c:ptCount val="1"/>
                <c:pt idx="0">
                  <c:v>Umverteilung</c:v>
                </c:pt>
              </c:strCache>
            </c:strRef>
          </c:tx>
          <c:spPr>
            <a:solidFill>
              <a:srgbClr val="F79646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t" anchorCtr="0"/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Diagramm!$B$5:$E$5</c15:sqref>
                  </c15:fullRef>
                </c:ext>
              </c:extLst>
              <c:f>Diagramm!$D$5:$E$5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C0-4DF6-B33B-41C83A481C34}"/>
            </c:ext>
          </c:extLst>
        </c:ser>
        <c:ser>
          <c:idx val="4"/>
          <c:order val="4"/>
          <c:tx>
            <c:strRef>
              <c:f>Diagramm!$A$6</c:f>
              <c:strCache>
                <c:ptCount val="1"/>
                <c:pt idx="0">
                  <c:v>gekopp. Zahlungen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Diagramm!$B$1:$E$1</c15:sqref>
                  </c15:fullRef>
                </c:ext>
              </c:extLst>
              <c:f>Diagramm!$D$1:$E$1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Diagramm!$B$6:$E$6</c15:sqref>
                  </c15:fullRef>
                </c:ext>
              </c:extLst>
              <c:f>Diagramm!$D$6:$E$6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C-4295-8493-75EC3A3B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309312"/>
        <c:axId val="147310848"/>
      </c:barChart>
      <c:catAx>
        <c:axId val="1473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310848"/>
        <c:crosses val="autoZero"/>
        <c:auto val="1"/>
        <c:lblAlgn val="ctr"/>
        <c:lblOffset val="100"/>
        <c:noMultiLvlLbl val="0"/>
      </c:catAx>
      <c:valAx>
        <c:axId val="1473108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730931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405214</xdr:colOff>
      <xdr:row>33</xdr:row>
      <xdr:rowOff>161924</xdr:rowOff>
    </xdr:from>
    <xdr:to>
      <xdr:col>8</xdr:col>
      <xdr:colOff>941384</xdr:colOff>
      <xdr:row>35</xdr:row>
      <xdr:rowOff>144061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9814" y="6496049"/>
          <a:ext cx="2193520" cy="3059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389413</xdr:colOff>
      <xdr:row>1</xdr:row>
      <xdr:rowOff>178768</xdr:rowOff>
    </xdr:from>
    <xdr:to>
      <xdr:col>10</xdr:col>
      <xdr:colOff>926782</xdr:colOff>
      <xdr:row>3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51" y="559768"/>
          <a:ext cx="2442369" cy="302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2</xdr:row>
      <xdr:rowOff>71437</xdr:rowOff>
    </xdr:from>
    <xdr:to>
      <xdr:col>21</xdr:col>
      <xdr:colOff>251619</xdr:colOff>
      <xdr:row>4</xdr:row>
      <xdr:rowOff>30782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1363" y="461962"/>
          <a:ext cx="2442369" cy="3022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38099</xdr:rowOff>
    </xdr:from>
    <xdr:to>
      <xdr:col>8</xdr:col>
      <xdr:colOff>619125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38100</xdr:rowOff>
    </xdr:from>
    <xdr:to>
      <xdr:col>8</xdr:col>
      <xdr:colOff>619125</xdr:colOff>
      <xdr:row>45</xdr:row>
      <xdr:rowOff>38101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406399</xdr:colOff>
      <xdr:row>46</xdr:row>
      <xdr:rowOff>149224</xdr:rowOff>
    </xdr:from>
    <xdr:to>
      <xdr:col>4</xdr:col>
      <xdr:colOff>359526</xdr:colOff>
      <xdr:row>48</xdr:row>
      <xdr:rowOff>63500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6099" y="7267574"/>
          <a:ext cx="2353427" cy="282576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0.22571</cdr:x>
      <cdr:y>0.03581</cdr:y>
    </cdr:from>
    <cdr:to>
      <cdr:x>0.72496</cdr:x>
      <cdr:y>0.12948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438276" y="123826"/>
          <a:ext cx="31813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0.0096</cdr:x>
      <cdr:y>0.8343</cdr:y>
    </cdr:from>
    <cdr:to>
      <cdr:x>0.10367</cdr:x>
      <cdr:y>0.92761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7361" y="2492605"/>
          <a:ext cx="561765" cy="278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de-DE" sz="1100" b="1"/>
            <a:t>2025: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114976</xdr:rowOff>
    </xdr:from>
    <xdr:to>
      <xdr:col>7</xdr:col>
      <xdr:colOff>428625</xdr:colOff>
      <xdr:row>1</xdr:row>
      <xdr:rowOff>173795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114976"/>
          <a:ext cx="1495425" cy="2588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28575</xdr:rowOff>
    </xdr:from>
    <xdr:to>
      <xdr:col>9</xdr:col>
      <xdr:colOff>0</xdr:colOff>
      <xdr:row>60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19050</xdr:rowOff>
    </xdr:from>
    <xdr:to>
      <xdr:col>9</xdr:col>
      <xdr:colOff>0</xdr:colOff>
      <xdr:row>46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0.22571</cdr:x>
      <cdr:y>0.03581</cdr:y>
    </cdr:from>
    <cdr:to>
      <cdr:x>0.72496</cdr:x>
      <cdr:y>0.12948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438276" y="123826"/>
          <a:ext cx="318135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cht.bund.de/bgbl/1/2025/322/VO.html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bmel.de/SharedDocs/Downloads/DE/Glaeserne-Gesetze/Kabinettfassung/4-vo-aend-gap-direktzahlungen-vo.pdf?__blob=publicationFile&amp;v=2" TargetMode="External"/><Relationship Id="rId1" Type="http://schemas.openxmlformats.org/officeDocument/2006/relationships/hyperlink" Target="https://dserver.bundestag.de/brd/2021/0816-21.pdf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lwk-niedersachsen.de/lwk/news/38437_Die_neue_GAP_ab_2023_-_eine_%C3%B6konomische_Optimierung_der_Antr%C3%A4ge_wird_wichtiger" TargetMode="External"/><Relationship Id="rId1" Type="http://schemas.openxmlformats.org/officeDocument/2006/relationships/hyperlink" Target="file:///C:\Users\ub11\AppData\Local\Microsoft\Windows\PE%20GAP%202020\01%20Modelle%20SN\Daten%20BMEL\Finanztabellen%20f&#252;r%20den%20GAP-Strategieplan_012022.xlsx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D81"/>
  <sheetViews>
    <sheetView tabSelected="1" zoomScaleNormal="100" workbookViewId="0">
      <pane xSplit="12" ySplit="41" topLeftCell="M42" activePane="bottomRight" state="frozen"/>
      <selection activeCell="AE28" sqref="AE28"/>
      <selection pane="topRight" activeCell="AE28" sqref="AE28"/>
      <selection pane="bottomLeft" activeCell="AE28" sqref="AE28"/>
      <selection pane="bottomRight" activeCell="F15" sqref="F15"/>
    </sheetView>
  </sheetViews>
  <sheetFormatPr baseColWidth="10" defaultRowHeight="13.2" x14ac:dyDescent="0.25"/>
  <cols>
    <col min="1" max="1" width="12" style="2" customWidth="1"/>
    <col min="2" max="2" width="9.44140625" style="2" customWidth="1"/>
    <col min="3" max="3" width="13.5546875" style="2" customWidth="1"/>
    <col min="4" max="4" width="19.109375" style="2" customWidth="1"/>
    <col min="5" max="5" width="10.44140625" style="2" customWidth="1"/>
    <col min="6" max="6" width="11.44140625" style="2"/>
    <col min="7" max="7" width="18.88671875" style="2" customWidth="1"/>
    <col min="8" max="8" width="24.5546875" style="2" customWidth="1"/>
    <col min="9" max="9" width="16.44140625" style="2" customWidth="1"/>
    <col min="10" max="10" width="9" style="2" customWidth="1"/>
    <col min="11" max="11" width="9" style="15" customWidth="1"/>
    <col min="12" max="12" width="10.109375" style="15" customWidth="1"/>
    <col min="13" max="15" width="11.44140625" style="15"/>
    <col min="16" max="256" width="11.44140625" style="2"/>
    <col min="257" max="257" width="5.44140625" style="2" customWidth="1"/>
    <col min="258" max="258" width="9.44140625" style="2" customWidth="1"/>
    <col min="259" max="259" width="13.5546875" style="2" customWidth="1"/>
    <col min="260" max="260" width="19.109375" style="2" customWidth="1"/>
    <col min="261" max="261" width="10.44140625" style="2" customWidth="1"/>
    <col min="262" max="262" width="11.44140625" style="2"/>
    <col min="263" max="263" width="18.88671875" style="2" customWidth="1"/>
    <col min="264" max="264" width="16.109375" style="2" customWidth="1"/>
    <col min="265" max="265" width="22" style="2" customWidth="1"/>
    <col min="266" max="512" width="11.44140625" style="2"/>
    <col min="513" max="513" width="5.44140625" style="2" customWidth="1"/>
    <col min="514" max="514" width="9.44140625" style="2" customWidth="1"/>
    <col min="515" max="515" width="13.5546875" style="2" customWidth="1"/>
    <col min="516" max="516" width="19.109375" style="2" customWidth="1"/>
    <col min="517" max="517" width="10.44140625" style="2" customWidth="1"/>
    <col min="518" max="518" width="11.44140625" style="2"/>
    <col min="519" max="519" width="18.88671875" style="2" customWidth="1"/>
    <col min="520" max="520" width="16.109375" style="2" customWidth="1"/>
    <col min="521" max="521" width="22" style="2" customWidth="1"/>
    <col min="522" max="768" width="11.44140625" style="2"/>
    <col min="769" max="769" width="5.44140625" style="2" customWidth="1"/>
    <col min="770" max="770" width="9.44140625" style="2" customWidth="1"/>
    <col min="771" max="771" width="13.5546875" style="2" customWidth="1"/>
    <col min="772" max="772" width="19.109375" style="2" customWidth="1"/>
    <col min="773" max="773" width="10.44140625" style="2" customWidth="1"/>
    <col min="774" max="774" width="11.44140625" style="2"/>
    <col min="775" max="775" width="18.88671875" style="2" customWidth="1"/>
    <col min="776" max="776" width="16.109375" style="2" customWidth="1"/>
    <col min="777" max="777" width="22" style="2" customWidth="1"/>
    <col min="778" max="1024" width="11.44140625" style="2"/>
    <col min="1025" max="1025" width="5.44140625" style="2" customWidth="1"/>
    <col min="1026" max="1026" width="9.44140625" style="2" customWidth="1"/>
    <col min="1027" max="1027" width="13.5546875" style="2" customWidth="1"/>
    <col min="1028" max="1028" width="19.109375" style="2" customWidth="1"/>
    <col min="1029" max="1029" width="10.44140625" style="2" customWidth="1"/>
    <col min="1030" max="1030" width="11.44140625" style="2"/>
    <col min="1031" max="1031" width="18.88671875" style="2" customWidth="1"/>
    <col min="1032" max="1032" width="16.109375" style="2" customWidth="1"/>
    <col min="1033" max="1033" width="22" style="2" customWidth="1"/>
    <col min="1034" max="1280" width="11.44140625" style="2"/>
    <col min="1281" max="1281" width="5.44140625" style="2" customWidth="1"/>
    <col min="1282" max="1282" width="9.44140625" style="2" customWidth="1"/>
    <col min="1283" max="1283" width="13.5546875" style="2" customWidth="1"/>
    <col min="1284" max="1284" width="19.109375" style="2" customWidth="1"/>
    <col min="1285" max="1285" width="10.44140625" style="2" customWidth="1"/>
    <col min="1286" max="1286" width="11.44140625" style="2"/>
    <col min="1287" max="1287" width="18.88671875" style="2" customWidth="1"/>
    <col min="1288" max="1288" width="16.109375" style="2" customWidth="1"/>
    <col min="1289" max="1289" width="22" style="2" customWidth="1"/>
    <col min="1290" max="1536" width="11.44140625" style="2"/>
    <col min="1537" max="1537" width="5.44140625" style="2" customWidth="1"/>
    <col min="1538" max="1538" width="9.44140625" style="2" customWidth="1"/>
    <col min="1539" max="1539" width="13.5546875" style="2" customWidth="1"/>
    <col min="1540" max="1540" width="19.109375" style="2" customWidth="1"/>
    <col min="1541" max="1541" width="10.44140625" style="2" customWidth="1"/>
    <col min="1542" max="1542" width="11.44140625" style="2"/>
    <col min="1543" max="1543" width="18.88671875" style="2" customWidth="1"/>
    <col min="1544" max="1544" width="16.109375" style="2" customWidth="1"/>
    <col min="1545" max="1545" width="22" style="2" customWidth="1"/>
    <col min="1546" max="1792" width="11.44140625" style="2"/>
    <col min="1793" max="1793" width="5.44140625" style="2" customWidth="1"/>
    <col min="1794" max="1794" width="9.44140625" style="2" customWidth="1"/>
    <col min="1795" max="1795" width="13.5546875" style="2" customWidth="1"/>
    <col min="1796" max="1796" width="19.109375" style="2" customWidth="1"/>
    <col min="1797" max="1797" width="10.44140625" style="2" customWidth="1"/>
    <col min="1798" max="1798" width="11.44140625" style="2"/>
    <col min="1799" max="1799" width="18.88671875" style="2" customWidth="1"/>
    <col min="1800" max="1800" width="16.109375" style="2" customWidth="1"/>
    <col min="1801" max="1801" width="22" style="2" customWidth="1"/>
    <col min="1802" max="2048" width="11.44140625" style="2"/>
    <col min="2049" max="2049" width="5.44140625" style="2" customWidth="1"/>
    <col min="2050" max="2050" width="9.44140625" style="2" customWidth="1"/>
    <col min="2051" max="2051" width="13.5546875" style="2" customWidth="1"/>
    <col min="2052" max="2052" width="19.109375" style="2" customWidth="1"/>
    <col min="2053" max="2053" width="10.44140625" style="2" customWidth="1"/>
    <col min="2054" max="2054" width="11.44140625" style="2"/>
    <col min="2055" max="2055" width="18.88671875" style="2" customWidth="1"/>
    <col min="2056" max="2056" width="16.109375" style="2" customWidth="1"/>
    <col min="2057" max="2057" width="22" style="2" customWidth="1"/>
    <col min="2058" max="2304" width="11.44140625" style="2"/>
    <col min="2305" max="2305" width="5.44140625" style="2" customWidth="1"/>
    <col min="2306" max="2306" width="9.44140625" style="2" customWidth="1"/>
    <col min="2307" max="2307" width="13.5546875" style="2" customWidth="1"/>
    <col min="2308" max="2308" width="19.109375" style="2" customWidth="1"/>
    <col min="2309" max="2309" width="10.44140625" style="2" customWidth="1"/>
    <col min="2310" max="2310" width="11.44140625" style="2"/>
    <col min="2311" max="2311" width="18.88671875" style="2" customWidth="1"/>
    <col min="2312" max="2312" width="16.109375" style="2" customWidth="1"/>
    <col min="2313" max="2313" width="22" style="2" customWidth="1"/>
    <col min="2314" max="2560" width="11.44140625" style="2"/>
    <col min="2561" max="2561" width="5.44140625" style="2" customWidth="1"/>
    <col min="2562" max="2562" width="9.44140625" style="2" customWidth="1"/>
    <col min="2563" max="2563" width="13.5546875" style="2" customWidth="1"/>
    <col min="2564" max="2564" width="19.109375" style="2" customWidth="1"/>
    <col min="2565" max="2565" width="10.44140625" style="2" customWidth="1"/>
    <col min="2566" max="2566" width="11.44140625" style="2"/>
    <col min="2567" max="2567" width="18.88671875" style="2" customWidth="1"/>
    <col min="2568" max="2568" width="16.109375" style="2" customWidth="1"/>
    <col min="2569" max="2569" width="22" style="2" customWidth="1"/>
    <col min="2570" max="2816" width="11.44140625" style="2"/>
    <col min="2817" max="2817" width="5.44140625" style="2" customWidth="1"/>
    <col min="2818" max="2818" width="9.44140625" style="2" customWidth="1"/>
    <col min="2819" max="2819" width="13.5546875" style="2" customWidth="1"/>
    <col min="2820" max="2820" width="19.109375" style="2" customWidth="1"/>
    <col min="2821" max="2821" width="10.44140625" style="2" customWidth="1"/>
    <col min="2822" max="2822" width="11.44140625" style="2"/>
    <col min="2823" max="2823" width="18.88671875" style="2" customWidth="1"/>
    <col min="2824" max="2824" width="16.109375" style="2" customWidth="1"/>
    <col min="2825" max="2825" width="22" style="2" customWidth="1"/>
    <col min="2826" max="3072" width="11.44140625" style="2"/>
    <col min="3073" max="3073" width="5.44140625" style="2" customWidth="1"/>
    <col min="3074" max="3074" width="9.44140625" style="2" customWidth="1"/>
    <col min="3075" max="3075" width="13.5546875" style="2" customWidth="1"/>
    <col min="3076" max="3076" width="19.109375" style="2" customWidth="1"/>
    <col min="3077" max="3077" width="10.44140625" style="2" customWidth="1"/>
    <col min="3078" max="3078" width="11.44140625" style="2"/>
    <col min="3079" max="3079" width="18.88671875" style="2" customWidth="1"/>
    <col min="3080" max="3080" width="16.109375" style="2" customWidth="1"/>
    <col min="3081" max="3081" width="22" style="2" customWidth="1"/>
    <col min="3082" max="3328" width="11.44140625" style="2"/>
    <col min="3329" max="3329" width="5.44140625" style="2" customWidth="1"/>
    <col min="3330" max="3330" width="9.44140625" style="2" customWidth="1"/>
    <col min="3331" max="3331" width="13.5546875" style="2" customWidth="1"/>
    <col min="3332" max="3332" width="19.109375" style="2" customWidth="1"/>
    <col min="3333" max="3333" width="10.44140625" style="2" customWidth="1"/>
    <col min="3334" max="3334" width="11.44140625" style="2"/>
    <col min="3335" max="3335" width="18.88671875" style="2" customWidth="1"/>
    <col min="3336" max="3336" width="16.109375" style="2" customWidth="1"/>
    <col min="3337" max="3337" width="22" style="2" customWidth="1"/>
    <col min="3338" max="3584" width="11.44140625" style="2"/>
    <col min="3585" max="3585" width="5.44140625" style="2" customWidth="1"/>
    <col min="3586" max="3586" width="9.44140625" style="2" customWidth="1"/>
    <col min="3587" max="3587" width="13.5546875" style="2" customWidth="1"/>
    <col min="3588" max="3588" width="19.109375" style="2" customWidth="1"/>
    <col min="3589" max="3589" width="10.44140625" style="2" customWidth="1"/>
    <col min="3590" max="3590" width="11.44140625" style="2"/>
    <col min="3591" max="3591" width="18.88671875" style="2" customWidth="1"/>
    <col min="3592" max="3592" width="16.109375" style="2" customWidth="1"/>
    <col min="3593" max="3593" width="22" style="2" customWidth="1"/>
    <col min="3594" max="3840" width="11.44140625" style="2"/>
    <col min="3841" max="3841" width="5.44140625" style="2" customWidth="1"/>
    <col min="3842" max="3842" width="9.44140625" style="2" customWidth="1"/>
    <col min="3843" max="3843" width="13.5546875" style="2" customWidth="1"/>
    <col min="3844" max="3844" width="19.109375" style="2" customWidth="1"/>
    <col min="3845" max="3845" width="10.44140625" style="2" customWidth="1"/>
    <col min="3846" max="3846" width="11.44140625" style="2"/>
    <col min="3847" max="3847" width="18.88671875" style="2" customWidth="1"/>
    <col min="3848" max="3848" width="16.109375" style="2" customWidth="1"/>
    <col min="3849" max="3849" width="22" style="2" customWidth="1"/>
    <col min="3850" max="4096" width="11.44140625" style="2"/>
    <col min="4097" max="4097" width="5.44140625" style="2" customWidth="1"/>
    <col min="4098" max="4098" width="9.44140625" style="2" customWidth="1"/>
    <col min="4099" max="4099" width="13.5546875" style="2" customWidth="1"/>
    <col min="4100" max="4100" width="19.109375" style="2" customWidth="1"/>
    <col min="4101" max="4101" width="10.44140625" style="2" customWidth="1"/>
    <col min="4102" max="4102" width="11.44140625" style="2"/>
    <col min="4103" max="4103" width="18.88671875" style="2" customWidth="1"/>
    <col min="4104" max="4104" width="16.109375" style="2" customWidth="1"/>
    <col min="4105" max="4105" width="22" style="2" customWidth="1"/>
    <col min="4106" max="4352" width="11.44140625" style="2"/>
    <col min="4353" max="4353" width="5.44140625" style="2" customWidth="1"/>
    <col min="4354" max="4354" width="9.44140625" style="2" customWidth="1"/>
    <col min="4355" max="4355" width="13.5546875" style="2" customWidth="1"/>
    <col min="4356" max="4356" width="19.109375" style="2" customWidth="1"/>
    <col min="4357" max="4357" width="10.44140625" style="2" customWidth="1"/>
    <col min="4358" max="4358" width="11.44140625" style="2"/>
    <col min="4359" max="4359" width="18.88671875" style="2" customWidth="1"/>
    <col min="4360" max="4360" width="16.109375" style="2" customWidth="1"/>
    <col min="4361" max="4361" width="22" style="2" customWidth="1"/>
    <col min="4362" max="4608" width="11.44140625" style="2"/>
    <col min="4609" max="4609" width="5.44140625" style="2" customWidth="1"/>
    <col min="4610" max="4610" width="9.44140625" style="2" customWidth="1"/>
    <col min="4611" max="4611" width="13.5546875" style="2" customWidth="1"/>
    <col min="4612" max="4612" width="19.109375" style="2" customWidth="1"/>
    <col min="4613" max="4613" width="10.44140625" style="2" customWidth="1"/>
    <col min="4614" max="4614" width="11.44140625" style="2"/>
    <col min="4615" max="4615" width="18.88671875" style="2" customWidth="1"/>
    <col min="4616" max="4616" width="16.109375" style="2" customWidth="1"/>
    <col min="4617" max="4617" width="22" style="2" customWidth="1"/>
    <col min="4618" max="4864" width="11.44140625" style="2"/>
    <col min="4865" max="4865" width="5.44140625" style="2" customWidth="1"/>
    <col min="4866" max="4866" width="9.44140625" style="2" customWidth="1"/>
    <col min="4867" max="4867" width="13.5546875" style="2" customWidth="1"/>
    <col min="4868" max="4868" width="19.109375" style="2" customWidth="1"/>
    <col min="4869" max="4869" width="10.44140625" style="2" customWidth="1"/>
    <col min="4870" max="4870" width="11.44140625" style="2"/>
    <col min="4871" max="4871" width="18.88671875" style="2" customWidth="1"/>
    <col min="4872" max="4872" width="16.109375" style="2" customWidth="1"/>
    <col min="4873" max="4873" width="22" style="2" customWidth="1"/>
    <col min="4874" max="5120" width="11.44140625" style="2"/>
    <col min="5121" max="5121" width="5.44140625" style="2" customWidth="1"/>
    <col min="5122" max="5122" width="9.44140625" style="2" customWidth="1"/>
    <col min="5123" max="5123" width="13.5546875" style="2" customWidth="1"/>
    <col min="5124" max="5124" width="19.109375" style="2" customWidth="1"/>
    <col min="5125" max="5125" width="10.44140625" style="2" customWidth="1"/>
    <col min="5126" max="5126" width="11.44140625" style="2"/>
    <col min="5127" max="5127" width="18.88671875" style="2" customWidth="1"/>
    <col min="5128" max="5128" width="16.109375" style="2" customWidth="1"/>
    <col min="5129" max="5129" width="22" style="2" customWidth="1"/>
    <col min="5130" max="5376" width="11.44140625" style="2"/>
    <col min="5377" max="5377" width="5.44140625" style="2" customWidth="1"/>
    <col min="5378" max="5378" width="9.44140625" style="2" customWidth="1"/>
    <col min="5379" max="5379" width="13.5546875" style="2" customWidth="1"/>
    <col min="5380" max="5380" width="19.109375" style="2" customWidth="1"/>
    <col min="5381" max="5381" width="10.44140625" style="2" customWidth="1"/>
    <col min="5382" max="5382" width="11.44140625" style="2"/>
    <col min="5383" max="5383" width="18.88671875" style="2" customWidth="1"/>
    <col min="5384" max="5384" width="16.109375" style="2" customWidth="1"/>
    <col min="5385" max="5385" width="22" style="2" customWidth="1"/>
    <col min="5386" max="5632" width="11.44140625" style="2"/>
    <col min="5633" max="5633" width="5.44140625" style="2" customWidth="1"/>
    <col min="5634" max="5634" width="9.44140625" style="2" customWidth="1"/>
    <col min="5635" max="5635" width="13.5546875" style="2" customWidth="1"/>
    <col min="5636" max="5636" width="19.109375" style="2" customWidth="1"/>
    <col min="5637" max="5637" width="10.44140625" style="2" customWidth="1"/>
    <col min="5638" max="5638" width="11.44140625" style="2"/>
    <col min="5639" max="5639" width="18.88671875" style="2" customWidth="1"/>
    <col min="5640" max="5640" width="16.109375" style="2" customWidth="1"/>
    <col min="5641" max="5641" width="22" style="2" customWidth="1"/>
    <col min="5642" max="5888" width="11.44140625" style="2"/>
    <col min="5889" max="5889" width="5.44140625" style="2" customWidth="1"/>
    <col min="5890" max="5890" width="9.44140625" style="2" customWidth="1"/>
    <col min="5891" max="5891" width="13.5546875" style="2" customWidth="1"/>
    <col min="5892" max="5892" width="19.109375" style="2" customWidth="1"/>
    <col min="5893" max="5893" width="10.44140625" style="2" customWidth="1"/>
    <col min="5894" max="5894" width="11.44140625" style="2"/>
    <col min="5895" max="5895" width="18.88671875" style="2" customWidth="1"/>
    <col min="5896" max="5896" width="16.109375" style="2" customWidth="1"/>
    <col min="5897" max="5897" width="22" style="2" customWidth="1"/>
    <col min="5898" max="6144" width="11.44140625" style="2"/>
    <col min="6145" max="6145" width="5.44140625" style="2" customWidth="1"/>
    <col min="6146" max="6146" width="9.44140625" style="2" customWidth="1"/>
    <col min="6147" max="6147" width="13.5546875" style="2" customWidth="1"/>
    <col min="6148" max="6148" width="19.109375" style="2" customWidth="1"/>
    <col min="6149" max="6149" width="10.44140625" style="2" customWidth="1"/>
    <col min="6150" max="6150" width="11.44140625" style="2"/>
    <col min="6151" max="6151" width="18.88671875" style="2" customWidth="1"/>
    <col min="6152" max="6152" width="16.109375" style="2" customWidth="1"/>
    <col min="6153" max="6153" width="22" style="2" customWidth="1"/>
    <col min="6154" max="6400" width="11.44140625" style="2"/>
    <col min="6401" max="6401" width="5.44140625" style="2" customWidth="1"/>
    <col min="6402" max="6402" width="9.44140625" style="2" customWidth="1"/>
    <col min="6403" max="6403" width="13.5546875" style="2" customWidth="1"/>
    <col min="6404" max="6404" width="19.109375" style="2" customWidth="1"/>
    <col min="6405" max="6405" width="10.44140625" style="2" customWidth="1"/>
    <col min="6406" max="6406" width="11.44140625" style="2"/>
    <col min="6407" max="6407" width="18.88671875" style="2" customWidth="1"/>
    <col min="6408" max="6408" width="16.109375" style="2" customWidth="1"/>
    <col min="6409" max="6409" width="22" style="2" customWidth="1"/>
    <col min="6410" max="6656" width="11.44140625" style="2"/>
    <col min="6657" max="6657" width="5.44140625" style="2" customWidth="1"/>
    <col min="6658" max="6658" width="9.44140625" style="2" customWidth="1"/>
    <col min="6659" max="6659" width="13.5546875" style="2" customWidth="1"/>
    <col min="6660" max="6660" width="19.109375" style="2" customWidth="1"/>
    <col min="6661" max="6661" width="10.44140625" style="2" customWidth="1"/>
    <col min="6662" max="6662" width="11.44140625" style="2"/>
    <col min="6663" max="6663" width="18.88671875" style="2" customWidth="1"/>
    <col min="6664" max="6664" width="16.109375" style="2" customWidth="1"/>
    <col min="6665" max="6665" width="22" style="2" customWidth="1"/>
    <col min="6666" max="6912" width="11.44140625" style="2"/>
    <col min="6913" max="6913" width="5.44140625" style="2" customWidth="1"/>
    <col min="6914" max="6914" width="9.44140625" style="2" customWidth="1"/>
    <col min="6915" max="6915" width="13.5546875" style="2" customWidth="1"/>
    <col min="6916" max="6916" width="19.109375" style="2" customWidth="1"/>
    <col min="6917" max="6917" width="10.44140625" style="2" customWidth="1"/>
    <col min="6918" max="6918" width="11.44140625" style="2"/>
    <col min="6919" max="6919" width="18.88671875" style="2" customWidth="1"/>
    <col min="6920" max="6920" width="16.109375" style="2" customWidth="1"/>
    <col min="6921" max="6921" width="22" style="2" customWidth="1"/>
    <col min="6922" max="7168" width="11.44140625" style="2"/>
    <col min="7169" max="7169" width="5.44140625" style="2" customWidth="1"/>
    <col min="7170" max="7170" width="9.44140625" style="2" customWidth="1"/>
    <col min="7171" max="7171" width="13.5546875" style="2" customWidth="1"/>
    <col min="7172" max="7172" width="19.109375" style="2" customWidth="1"/>
    <col min="7173" max="7173" width="10.44140625" style="2" customWidth="1"/>
    <col min="7174" max="7174" width="11.44140625" style="2"/>
    <col min="7175" max="7175" width="18.88671875" style="2" customWidth="1"/>
    <col min="7176" max="7176" width="16.109375" style="2" customWidth="1"/>
    <col min="7177" max="7177" width="22" style="2" customWidth="1"/>
    <col min="7178" max="7424" width="11.44140625" style="2"/>
    <col min="7425" max="7425" width="5.44140625" style="2" customWidth="1"/>
    <col min="7426" max="7426" width="9.44140625" style="2" customWidth="1"/>
    <col min="7427" max="7427" width="13.5546875" style="2" customWidth="1"/>
    <col min="7428" max="7428" width="19.109375" style="2" customWidth="1"/>
    <col min="7429" max="7429" width="10.44140625" style="2" customWidth="1"/>
    <col min="7430" max="7430" width="11.44140625" style="2"/>
    <col min="7431" max="7431" width="18.88671875" style="2" customWidth="1"/>
    <col min="7432" max="7432" width="16.109375" style="2" customWidth="1"/>
    <col min="7433" max="7433" width="22" style="2" customWidth="1"/>
    <col min="7434" max="7680" width="11.44140625" style="2"/>
    <col min="7681" max="7681" width="5.44140625" style="2" customWidth="1"/>
    <col min="7682" max="7682" width="9.44140625" style="2" customWidth="1"/>
    <col min="7683" max="7683" width="13.5546875" style="2" customWidth="1"/>
    <col min="7684" max="7684" width="19.109375" style="2" customWidth="1"/>
    <col min="7685" max="7685" width="10.44140625" style="2" customWidth="1"/>
    <col min="7686" max="7686" width="11.44140625" style="2"/>
    <col min="7687" max="7687" width="18.88671875" style="2" customWidth="1"/>
    <col min="7688" max="7688" width="16.109375" style="2" customWidth="1"/>
    <col min="7689" max="7689" width="22" style="2" customWidth="1"/>
    <col min="7690" max="7936" width="11.44140625" style="2"/>
    <col min="7937" max="7937" width="5.44140625" style="2" customWidth="1"/>
    <col min="7938" max="7938" width="9.44140625" style="2" customWidth="1"/>
    <col min="7939" max="7939" width="13.5546875" style="2" customWidth="1"/>
    <col min="7940" max="7940" width="19.109375" style="2" customWidth="1"/>
    <col min="7941" max="7941" width="10.44140625" style="2" customWidth="1"/>
    <col min="7942" max="7942" width="11.44140625" style="2"/>
    <col min="7943" max="7943" width="18.88671875" style="2" customWidth="1"/>
    <col min="7944" max="7944" width="16.109375" style="2" customWidth="1"/>
    <col min="7945" max="7945" width="22" style="2" customWidth="1"/>
    <col min="7946" max="8192" width="11.44140625" style="2"/>
    <col min="8193" max="8193" width="5.44140625" style="2" customWidth="1"/>
    <col min="8194" max="8194" width="9.44140625" style="2" customWidth="1"/>
    <col min="8195" max="8195" width="13.5546875" style="2" customWidth="1"/>
    <col min="8196" max="8196" width="19.109375" style="2" customWidth="1"/>
    <col min="8197" max="8197" width="10.44140625" style="2" customWidth="1"/>
    <col min="8198" max="8198" width="11.44140625" style="2"/>
    <col min="8199" max="8199" width="18.88671875" style="2" customWidth="1"/>
    <col min="8200" max="8200" width="16.109375" style="2" customWidth="1"/>
    <col min="8201" max="8201" width="22" style="2" customWidth="1"/>
    <col min="8202" max="8448" width="11.44140625" style="2"/>
    <col min="8449" max="8449" width="5.44140625" style="2" customWidth="1"/>
    <col min="8450" max="8450" width="9.44140625" style="2" customWidth="1"/>
    <col min="8451" max="8451" width="13.5546875" style="2" customWidth="1"/>
    <col min="8452" max="8452" width="19.109375" style="2" customWidth="1"/>
    <col min="8453" max="8453" width="10.44140625" style="2" customWidth="1"/>
    <col min="8454" max="8454" width="11.44140625" style="2"/>
    <col min="8455" max="8455" width="18.88671875" style="2" customWidth="1"/>
    <col min="8456" max="8456" width="16.109375" style="2" customWidth="1"/>
    <col min="8457" max="8457" width="22" style="2" customWidth="1"/>
    <col min="8458" max="8704" width="11.44140625" style="2"/>
    <col min="8705" max="8705" width="5.44140625" style="2" customWidth="1"/>
    <col min="8706" max="8706" width="9.44140625" style="2" customWidth="1"/>
    <col min="8707" max="8707" width="13.5546875" style="2" customWidth="1"/>
    <col min="8708" max="8708" width="19.109375" style="2" customWidth="1"/>
    <col min="8709" max="8709" width="10.44140625" style="2" customWidth="1"/>
    <col min="8710" max="8710" width="11.44140625" style="2"/>
    <col min="8711" max="8711" width="18.88671875" style="2" customWidth="1"/>
    <col min="8712" max="8712" width="16.109375" style="2" customWidth="1"/>
    <col min="8713" max="8713" width="22" style="2" customWidth="1"/>
    <col min="8714" max="8960" width="11.44140625" style="2"/>
    <col min="8961" max="8961" width="5.44140625" style="2" customWidth="1"/>
    <col min="8962" max="8962" width="9.44140625" style="2" customWidth="1"/>
    <col min="8963" max="8963" width="13.5546875" style="2" customWidth="1"/>
    <col min="8964" max="8964" width="19.109375" style="2" customWidth="1"/>
    <col min="8965" max="8965" width="10.44140625" style="2" customWidth="1"/>
    <col min="8966" max="8966" width="11.44140625" style="2"/>
    <col min="8967" max="8967" width="18.88671875" style="2" customWidth="1"/>
    <col min="8968" max="8968" width="16.109375" style="2" customWidth="1"/>
    <col min="8969" max="8969" width="22" style="2" customWidth="1"/>
    <col min="8970" max="9216" width="11.44140625" style="2"/>
    <col min="9217" max="9217" width="5.44140625" style="2" customWidth="1"/>
    <col min="9218" max="9218" width="9.44140625" style="2" customWidth="1"/>
    <col min="9219" max="9219" width="13.5546875" style="2" customWidth="1"/>
    <col min="9220" max="9220" width="19.109375" style="2" customWidth="1"/>
    <col min="9221" max="9221" width="10.44140625" style="2" customWidth="1"/>
    <col min="9222" max="9222" width="11.44140625" style="2"/>
    <col min="9223" max="9223" width="18.88671875" style="2" customWidth="1"/>
    <col min="9224" max="9224" width="16.109375" style="2" customWidth="1"/>
    <col min="9225" max="9225" width="22" style="2" customWidth="1"/>
    <col min="9226" max="9472" width="11.44140625" style="2"/>
    <col min="9473" max="9473" width="5.44140625" style="2" customWidth="1"/>
    <col min="9474" max="9474" width="9.44140625" style="2" customWidth="1"/>
    <col min="9475" max="9475" width="13.5546875" style="2" customWidth="1"/>
    <col min="9476" max="9476" width="19.109375" style="2" customWidth="1"/>
    <col min="9477" max="9477" width="10.44140625" style="2" customWidth="1"/>
    <col min="9478" max="9478" width="11.44140625" style="2"/>
    <col min="9479" max="9479" width="18.88671875" style="2" customWidth="1"/>
    <col min="9480" max="9480" width="16.109375" style="2" customWidth="1"/>
    <col min="9481" max="9481" width="22" style="2" customWidth="1"/>
    <col min="9482" max="9728" width="11.44140625" style="2"/>
    <col min="9729" max="9729" width="5.44140625" style="2" customWidth="1"/>
    <col min="9730" max="9730" width="9.44140625" style="2" customWidth="1"/>
    <col min="9731" max="9731" width="13.5546875" style="2" customWidth="1"/>
    <col min="9732" max="9732" width="19.109375" style="2" customWidth="1"/>
    <col min="9733" max="9733" width="10.44140625" style="2" customWidth="1"/>
    <col min="9734" max="9734" width="11.44140625" style="2"/>
    <col min="9735" max="9735" width="18.88671875" style="2" customWidth="1"/>
    <col min="9736" max="9736" width="16.109375" style="2" customWidth="1"/>
    <col min="9737" max="9737" width="22" style="2" customWidth="1"/>
    <col min="9738" max="9984" width="11.44140625" style="2"/>
    <col min="9985" max="9985" width="5.44140625" style="2" customWidth="1"/>
    <col min="9986" max="9986" width="9.44140625" style="2" customWidth="1"/>
    <col min="9987" max="9987" width="13.5546875" style="2" customWidth="1"/>
    <col min="9988" max="9988" width="19.109375" style="2" customWidth="1"/>
    <col min="9989" max="9989" width="10.44140625" style="2" customWidth="1"/>
    <col min="9990" max="9990" width="11.44140625" style="2"/>
    <col min="9991" max="9991" width="18.88671875" style="2" customWidth="1"/>
    <col min="9992" max="9992" width="16.109375" style="2" customWidth="1"/>
    <col min="9993" max="9993" width="22" style="2" customWidth="1"/>
    <col min="9994" max="10240" width="11.44140625" style="2"/>
    <col min="10241" max="10241" width="5.44140625" style="2" customWidth="1"/>
    <col min="10242" max="10242" width="9.44140625" style="2" customWidth="1"/>
    <col min="10243" max="10243" width="13.5546875" style="2" customWidth="1"/>
    <col min="10244" max="10244" width="19.109375" style="2" customWidth="1"/>
    <col min="10245" max="10245" width="10.44140625" style="2" customWidth="1"/>
    <col min="10246" max="10246" width="11.44140625" style="2"/>
    <col min="10247" max="10247" width="18.88671875" style="2" customWidth="1"/>
    <col min="10248" max="10248" width="16.109375" style="2" customWidth="1"/>
    <col min="10249" max="10249" width="22" style="2" customWidth="1"/>
    <col min="10250" max="10496" width="11.44140625" style="2"/>
    <col min="10497" max="10497" width="5.44140625" style="2" customWidth="1"/>
    <col min="10498" max="10498" width="9.44140625" style="2" customWidth="1"/>
    <col min="10499" max="10499" width="13.5546875" style="2" customWidth="1"/>
    <col min="10500" max="10500" width="19.109375" style="2" customWidth="1"/>
    <col min="10501" max="10501" width="10.44140625" style="2" customWidth="1"/>
    <col min="10502" max="10502" width="11.44140625" style="2"/>
    <col min="10503" max="10503" width="18.88671875" style="2" customWidth="1"/>
    <col min="10504" max="10504" width="16.109375" style="2" customWidth="1"/>
    <col min="10505" max="10505" width="22" style="2" customWidth="1"/>
    <col min="10506" max="10752" width="11.44140625" style="2"/>
    <col min="10753" max="10753" width="5.44140625" style="2" customWidth="1"/>
    <col min="10754" max="10754" width="9.44140625" style="2" customWidth="1"/>
    <col min="10755" max="10755" width="13.5546875" style="2" customWidth="1"/>
    <col min="10756" max="10756" width="19.109375" style="2" customWidth="1"/>
    <col min="10757" max="10757" width="10.44140625" style="2" customWidth="1"/>
    <col min="10758" max="10758" width="11.44140625" style="2"/>
    <col min="10759" max="10759" width="18.88671875" style="2" customWidth="1"/>
    <col min="10760" max="10760" width="16.109375" style="2" customWidth="1"/>
    <col min="10761" max="10761" width="22" style="2" customWidth="1"/>
    <col min="10762" max="11008" width="11.44140625" style="2"/>
    <col min="11009" max="11009" width="5.44140625" style="2" customWidth="1"/>
    <col min="11010" max="11010" width="9.44140625" style="2" customWidth="1"/>
    <col min="11011" max="11011" width="13.5546875" style="2" customWidth="1"/>
    <col min="11012" max="11012" width="19.109375" style="2" customWidth="1"/>
    <col min="11013" max="11013" width="10.44140625" style="2" customWidth="1"/>
    <col min="11014" max="11014" width="11.44140625" style="2"/>
    <col min="11015" max="11015" width="18.88671875" style="2" customWidth="1"/>
    <col min="11016" max="11016" width="16.109375" style="2" customWidth="1"/>
    <col min="11017" max="11017" width="22" style="2" customWidth="1"/>
    <col min="11018" max="11264" width="11.44140625" style="2"/>
    <col min="11265" max="11265" width="5.44140625" style="2" customWidth="1"/>
    <col min="11266" max="11266" width="9.44140625" style="2" customWidth="1"/>
    <col min="11267" max="11267" width="13.5546875" style="2" customWidth="1"/>
    <col min="11268" max="11268" width="19.109375" style="2" customWidth="1"/>
    <col min="11269" max="11269" width="10.44140625" style="2" customWidth="1"/>
    <col min="11270" max="11270" width="11.44140625" style="2"/>
    <col min="11271" max="11271" width="18.88671875" style="2" customWidth="1"/>
    <col min="11272" max="11272" width="16.109375" style="2" customWidth="1"/>
    <col min="11273" max="11273" width="22" style="2" customWidth="1"/>
    <col min="11274" max="11520" width="11.44140625" style="2"/>
    <col min="11521" max="11521" width="5.44140625" style="2" customWidth="1"/>
    <col min="11522" max="11522" width="9.44140625" style="2" customWidth="1"/>
    <col min="11523" max="11523" width="13.5546875" style="2" customWidth="1"/>
    <col min="11524" max="11524" width="19.109375" style="2" customWidth="1"/>
    <col min="11525" max="11525" width="10.44140625" style="2" customWidth="1"/>
    <col min="11526" max="11526" width="11.44140625" style="2"/>
    <col min="11527" max="11527" width="18.88671875" style="2" customWidth="1"/>
    <col min="11528" max="11528" width="16.109375" style="2" customWidth="1"/>
    <col min="11529" max="11529" width="22" style="2" customWidth="1"/>
    <col min="11530" max="11776" width="11.44140625" style="2"/>
    <col min="11777" max="11777" width="5.44140625" style="2" customWidth="1"/>
    <col min="11778" max="11778" width="9.44140625" style="2" customWidth="1"/>
    <col min="11779" max="11779" width="13.5546875" style="2" customWidth="1"/>
    <col min="11780" max="11780" width="19.109375" style="2" customWidth="1"/>
    <col min="11781" max="11781" width="10.44140625" style="2" customWidth="1"/>
    <col min="11782" max="11782" width="11.44140625" style="2"/>
    <col min="11783" max="11783" width="18.88671875" style="2" customWidth="1"/>
    <col min="11784" max="11784" width="16.109375" style="2" customWidth="1"/>
    <col min="11785" max="11785" width="22" style="2" customWidth="1"/>
    <col min="11786" max="12032" width="11.44140625" style="2"/>
    <col min="12033" max="12033" width="5.44140625" style="2" customWidth="1"/>
    <col min="12034" max="12034" width="9.44140625" style="2" customWidth="1"/>
    <col min="12035" max="12035" width="13.5546875" style="2" customWidth="1"/>
    <col min="12036" max="12036" width="19.109375" style="2" customWidth="1"/>
    <col min="12037" max="12037" width="10.44140625" style="2" customWidth="1"/>
    <col min="12038" max="12038" width="11.44140625" style="2"/>
    <col min="12039" max="12039" width="18.88671875" style="2" customWidth="1"/>
    <col min="12040" max="12040" width="16.109375" style="2" customWidth="1"/>
    <col min="12041" max="12041" width="22" style="2" customWidth="1"/>
    <col min="12042" max="12288" width="11.44140625" style="2"/>
    <col min="12289" max="12289" width="5.44140625" style="2" customWidth="1"/>
    <col min="12290" max="12290" width="9.44140625" style="2" customWidth="1"/>
    <col min="12291" max="12291" width="13.5546875" style="2" customWidth="1"/>
    <col min="12292" max="12292" width="19.109375" style="2" customWidth="1"/>
    <col min="12293" max="12293" width="10.44140625" style="2" customWidth="1"/>
    <col min="12294" max="12294" width="11.44140625" style="2"/>
    <col min="12295" max="12295" width="18.88671875" style="2" customWidth="1"/>
    <col min="12296" max="12296" width="16.109375" style="2" customWidth="1"/>
    <col min="12297" max="12297" width="22" style="2" customWidth="1"/>
    <col min="12298" max="12544" width="11.44140625" style="2"/>
    <col min="12545" max="12545" width="5.44140625" style="2" customWidth="1"/>
    <col min="12546" max="12546" width="9.44140625" style="2" customWidth="1"/>
    <col min="12547" max="12547" width="13.5546875" style="2" customWidth="1"/>
    <col min="12548" max="12548" width="19.109375" style="2" customWidth="1"/>
    <col min="12549" max="12549" width="10.44140625" style="2" customWidth="1"/>
    <col min="12550" max="12550" width="11.44140625" style="2"/>
    <col min="12551" max="12551" width="18.88671875" style="2" customWidth="1"/>
    <col min="12552" max="12552" width="16.109375" style="2" customWidth="1"/>
    <col min="12553" max="12553" width="22" style="2" customWidth="1"/>
    <col min="12554" max="12800" width="11.44140625" style="2"/>
    <col min="12801" max="12801" width="5.44140625" style="2" customWidth="1"/>
    <col min="12802" max="12802" width="9.44140625" style="2" customWidth="1"/>
    <col min="12803" max="12803" width="13.5546875" style="2" customWidth="1"/>
    <col min="12804" max="12804" width="19.109375" style="2" customWidth="1"/>
    <col min="12805" max="12805" width="10.44140625" style="2" customWidth="1"/>
    <col min="12806" max="12806" width="11.44140625" style="2"/>
    <col min="12807" max="12807" width="18.88671875" style="2" customWidth="1"/>
    <col min="12808" max="12808" width="16.109375" style="2" customWidth="1"/>
    <col min="12809" max="12809" width="22" style="2" customWidth="1"/>
    <col min="12810" max="13056" width="11.44140625" style="2"/>
    <col min="13057" max="13057" width="5.44140625" style="2" customWidth="1"/>
    <col min="13058" max="13058" width="9.44140625" style="2" customWidth="1"/>
    <col min="13059" max="13059" width="13.5546875" style="2" customWidth="1"/>
    <col min="13060" max="13060" width="19.109375" style="2" customWidth="1"/>
    <col min="13061" max="13061" width="10.44140625" style="2" customWidth="1"/>
    <col min="13062" max="13062" width="11.44140625" style="2"/>
    <col min="13063" max="13063" width="18.88671875" style="2" customWidth="1"/>
    <col min="13064" max="13064" width="16.109375" style="2" customWidth="1"/>
    <col min="13065" max="13065" width="22" style="2" customWidth="1"/>
    <col min="13066" max="13312" width="11.44140625" style="2"/>
    <col min="13313" max="13313" width="5.44140625" style="2" customWidth="1"/>
    <col min="13314" max="13314" width="9.44140625" style="2" customWidth="1"/>
    <col min="13315" max="13315" width="13.5546875" style="2" customWidth="1"/>
    <col min="13316" max="13316" width="19.109375" style="2" customWidth="1"/>
    <col min="13317" max="13317" width="10.44140625" style="2" customWidth="1"/>
    <col min="13318" max="13318" width="11.44140625" style="2"/>
    <col min="13319" max="13319" width="18.88671875" style="2" customWidth="1"/>
    <col min="13320" max="13320" width="16.109375" style="2" customWidth="1"/>
    <col min="13321" max="13321" width="22" style="2" customWidth="1"/>
    <col min="13322" max="13568" width="11.44140625" style="2"/>
    <col min="13569" max="13569" width="5.44140625" style="2" customWidth="1"/>
    <col min="13570" max="13570" width="9.44140625" style="2" customWidth="1"/>
    <col min="13571" max="13571" width="13.5546875" style="2" customWidth="1"/>
    <col min="13572" max="13572" width="19.109375" style="2" customWidth="1"/>
    <col min="13573" max="13573" width="10.44140625" style="2" customWidth="1"/>
    <col min="13574" max="13574" width="11.44140625" style="2"/>
    <col min="13575" max="13575" width="18.88671875" style="2" customWidth="1"/>
    <col min="13576" max="13576" width="16.109375" style="2" customWidth="1"/>
    <col min="13577" max="13577" width="22" style="2" customWidth="1"/>
    <col min="13578" max="13824" width="11.44140625" style="2"/>
    <col min="13825" max="13825" width="5.44140625" style="2" customWidth="1"/>
    <col min="13826" max="13826" width="9.44140625" style="2" customWidth="1"/>
    <col min="13827" max="13827" width="13.5546875" style="2" customWidth="1"/>
    <col min="13828" max="13828" width="19.109375" style="2" customWidth="1"/>
    <col min="13829" max="13829" width="10.44140625" style="2" customWidth="1"/>
    <col min="13830" max="13830" width="11.44140625" style="2"/>
    <col min="13831" max="13831" width="18.88671875" style="2" customWidth="1"/>
    <col min="13832" max="13832" width="16.109375" style="2" customWidth="1"/>
    <col min="13833" max="13833" width="22" style="2" customWidth="1"/>
    <col min="13834" max="14080" width="11.44140625" style="2"/>
    <col min="14081" max="14081" width="5.44140625" style="2" customWidth="1"/>
    <col min="14082" max="14082" width="9.44140625" style="2" customWidth="1"/>
    <col min="14083" max="14083" width="13.5546875" style="2" customWidth="1"/>
    <col min="14084" max="14084" width="19.109375" style="2" customWidth="1"/>
    <col min="14085" max="14085" width="10.44140625" style="2" customWidth="1"/>
    <col min="14086" max="14086" width="11.44140625" style="2"/>
    <col min="14087" max="14087" width="18.88671875" style="2" customWidth="1"/>
    <col min="14088" max="14088" width="16.109375" style="2" customWidth="1"/>
    <col min="14089" max="14089" width="22" style="2" customWidth="1"/>
    <col min="14090" max="14336" width="11.44140625" style="2"/>
    <col min="14337" max="14337" width="5.44140625" style="2" customWidth="1"/>
    <col min="14338" max="14338" width="9.44140625" style="2" customWidth="1"/>
    <col min="14339" max="14339" width="13.5546875" style="2" customWidth="1"/>
    <col min="14340" max="14340" width="19.109375" style="2" customWidth="1"/>
    <col min="14341" max="14341" width="10.44140625" style="2" customWidth="1"/>
    <col min="14342" max="14342" width="11.44140625" style="2"/>
    <col min="14343" max="14343" width="18.88671875" style="2" customWidth="1"/>
    <col min="14344" max="14344" width="16.109375" style="2" customWidth="1"/>
    <col min="14345" max="14345" width="22" style="2" customWidth="1"/>
    <col min="14346" max="14592" width="11.44140625" style="2"/>
    <col min="14593" max="14593" width="5.44140625" style="2" customWidth="1"/>
    <col min="14594" max="14594" width="9.44140625" style="2" customWidth="1"/>
    <col min="14595" max="14595" width="13.5546875" style="2" customWidth="1"/>
    <col min="14596" max="14596" width="19.109375" style="2" customWidth="1"/>
    <col min="14597" max="14597" width="10.44140625" style="2" customWidth="1"/>
    <col min="14598" max="14598" width="11.44140625" style="2"/>
    <col min="14599" max="14599" width="18.88671875" style="2" customWidth="1"/>
    <col min="14600" max="14600" width="16.109375" style="2" customWidth="1"/>
    <col min="14601" max="14601" width="22" style="2" customWidth="1"/>
    <col min="14602" max="14848" width="11.44140625" style="2"/>
    <col min="14849" max="14849" width="5.44140625" style="2" customWidth="1"/>
    <col min="14850" max="14850" width="9.44140625" style="2" customWidth="1"/>
    <col min="14851" max="14851" width="13.5546875" style="2" customWidth="1"/>
    <col min="14852" max="14852" width="19.109375" style="2" customWidth="1"/>
    <col min="14853" max="14853" width="10.44140625" style="2" customWidth="1"/>
    <col min="14854" max="14854" width="11.44140625" style="2"/>
    <col min="14855" max="14855" width="18.88671875" style="2" customWidth="1"/>
    <col min="14856" max="14856" width="16.109375" style="2" customWidth="1"/>
    <col min="14857" max="14857" width="22" style="2" customWidth="1"/>
    <col min="14858" max="15104" width="11.44140625" style="2"/>
    <col min="15105" max="15105" width="5.44140625" style="2" customWidth="1"/>
    <col min="15106" max="15106" width="9.44140625" style="2" customWidth="1"/>
    <col min="15107" max="15107" width="13.5546875" style="2" customWidth="1"/>
    <col min="15108" max="15108" width="19.109375" style="2" customWidth="1"/>
    <col min="15109" max="15109" width="10.44140625" style="2" customWidth="1"/>
    <col min="15110" max="15110" width="11.44140625" style="2"/>
    <col min="15111" max="15111" width="18.88671875" style="2" customWidth="1"/>
    <col min="15112" max="15112" width="16.109375" style="2" customWidth="1"/>
    <col min="15113" max="15113" width="22" style="2" customWidth="1"/>
    <col min="15114" max="15360" width="11.44140625" style="2"/>
    <col min="15361" max="15361" width="5.44140625" style="2" customWidth="1"/>
    <col min="15362" max="15362" width="9.44140625" style="2" customWidth="1"/>
    <col min="15363" max="15363" width="13.5546875" style="2" customWidth="1"/>
    <col min="15364" max="15364" width="19.109375" style="2" customWidth="1"/>
    <col min="15365" max="15365" width="10.44140625" style="2" customWidth="1"/>
    <col min="15366" max="15366" width="11.44140625" style="2"/>
    <col min="15367" max="15367" width="18.88671875" style="2" customWidth="1"/>
    <col min="15368" max="15368" width="16.109375" style="2" customWidth="1"/>
    <col min="15369" max="15369" width="22" style="2" customWidth="1"/>
    <col min="15370" max="15616" width="11.44140625" style="2"/>
    <col min="15617" max="15617" width="5.44140625" style="2" customWidth="1"/>
    <col min="15618" max="15618" width="9.44140625" style="2" customWidth="1"/>
    <col min="15619" max="15619" width="13.5546875" style="2" customWidth="1"/>
    <col min="15620" max="15620" width="19.109375" style="2" customWidth="1"/>
    <col min="15621" max="15621" width="10.44140625" style="2" customWidth="1"/>
    <col min="15622" max="15622" width="11.44140625" style="2"/>
    <col min="15623" max="15623" width="18.88671875" style="2" customWidth="1"/>
    <col min="15624" max="15624" width="16.109375" style="2" customWidth="1"/>
    <col min="15625" max="15625" width="22" style="2" customWidth="1"/>
    <col min="15626" max="15872" width="11.44140625" style="2"/>
    <col min="15873" max="15873" width="5.44140625" style="2" customWidth="1"/>
    <col min="15874" max="15874" width="9.44140625" style="2" customWidth="1"/>
    <col min="15875" max="15875" width="13.5546875" style="2" customWidth="1"/>
    <col min="15876" max="15876" width="19.109375" style="2" customWidth="1"/>
    <col min="15877" max="15877" width="10.44140625" style="2" customWidth="1"/>
    <col min="15878" max="15878" width="11.44140625" style="2"/>
    <col min="15879" max="15879" width="18.88671875" style="2" customWidth="1"/>
    <col min="15880" max="15880" width="16.109375" style="2" customWidth="1"/>
    <col min="15881" max="15881" width="22" style="2" customWidth="1"/>
    <col min="15882" max="16128" width="11.44140625" style="2"/>
    <col min="16129" max="16129" width="5.44140625" style="2" customWidth="1"/>
    <col min="16130" max="16130" width="9.44140625" style="2" customWidth="1"/>
    <col min="16131" max="16131" width="13.5546875" style="2" customWidth="1"/>
    <col min="16132" max="16132" width="19.109375" style="2" customWidth="1"/>
    <col min="16133" max="16133" width="10.44140625" style="2" customWidth="1"/>
    <col min="16134" max="16134" width="11.44140625" style="2"/>
    <col min="16135" max="16135" width="18.88671875" style="2" customWidth="1"/>
    <col min="16136" max="16136" width="16.109375" style="2" customWidth="1"/>
    <col min="16137" max="16137" width="22" style="2" customWidth="1"/>
    <col min="16138" max="16384" width="11.44140625" style="2"/>
  </cols>
  <sheetData>
    <row r="1" spans="1:30" ht="31.5" customHeight="1" thickBo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32.25" customHeight="1" thickTop="1" x14ac:dyDescent="0.25">
      <c r="A2" s="17"/>
      <c r="B2" s="82"/>
      <c r="C2" s="83"/>
      <c r="D2" s="83"/>
      <c r="E2" s="83"/>
      <c r="F2" s="83"/>
      <c r="G2" s="83"/>
      <c r="H2" s="83"/>
      <c r="I2" s="83"/>
      <c r="J2" s="84"/>
      <c r="K2" s="17"/>
      <c r="L2" s="17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4.75" customHeight="1" x14ac:dyDescent="0.3">
      <c r="A3" s="17"/>
      <c r="B3" s="85"/>
      <c r="C3" s="18"/>
      <c r="D3" s="19"/>
      <c r="E3" s="19"/>
      <c r="F3" s="20" t="s">
        <v>26</v>
      </c>
      <c r="G3" s="19"/>
      <c r="H3" s="19"/>
      <c r="I3" s="21"/>
      <c r="J3" s="88"/>
      <c r="K3" s="17"/>
      <c r="L3" s="17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s="3" customFormat="1" ht="30.75" customHeight="1" x14ac:dyDescent="0.3">
      <c r="A4" s="49"/>
      <c r="B4" s="86"/>
      <c r="C4" s="22"/>
      <c r="D4" s="23"/>
      <c r="E4" s="24"/>
      <c r="F4" s="27" t="s">
        <v>150</v>
      </c>
      <c r="G4" s="25"/>
      <c r="H4" s="25"/>
      <c r="I4" s="26"/>
      <c r="J4" s="89"/>
      <c r="K4" s="49"/>
      <c r="L4" s="4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s="3" customFormat="1" ht="11.4" x14ac:dyDescent="0.2">
      <c r="A5" s="49"/>
      <c r="B5" s="86"/>
      <c r="C5" s="50"/>
      <c r="D5" s="50"/>
      <c r="E5" s="50"/>
      <c r="F5" s="50"/>
      <c r="G5" s="50"/>
      <c r="H5" s="50"/>
      <c r="I5" s="50"/>
      <c r="J5" s="89"/>
      <c r="K5" s="49"/>
      <c r="L5" s="49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s="3" customFormat="1" ht="11.4" x14ac:dyDescent="0.2">
      <c r="A6" s="49"/>
      <c r="B6" s="86"/>
      <c r="C6" s="50"/>
      <c r="D6" s="50"/>
      <c r="E6" s="50"/>
      <c r="F6" s="50"/>
      <c r="G6" s="50"/>
      <c r="H6" s="50"/>
      <c r="I6" s="50"/>
      <c r="J6" s="89"/>
      <c r="K6" s="49"/>
      <c r="L6" s="49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3" customFormat="1" ht="5.25" customHeight="1" x14ac:dyDescent="0.2">
      <c r="A7" s="49"/>
      <c r="B7" s="86"/>
      <c r="C7" s="50"/>
      <c r="D7" s="50"/>
      <c r="E7" s="50"/>
      <c r="F7" s="50"/>
      <c r="G7" s="50"/>
      <c r="H7" s="50"/>
      <c r="I7" s="50"/>
      <c r="J7" s="89"/>
      <c r="K7" s="49"/>
      <c r="L7" s="49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s="3" customFormat="1" ht="12.75" customHeight="1" x14ac:dyDescent="0.25">
      <c r="A8" s="49"/>
      <c r="B8" s="86"/>
      <c r="C8" s="51" t="s">
        <v>6</v>
      </c>
      <c r="D8" s="52"/>
      <c r="E8" s="52"/>
      <c r="F8" s="52"/>
      <c r="G8" s="52"/>
      <c r="H8" s="52"/>
      <c r="I8" s="52"/>
      <c r="J8" s="89"/>
      <c r="K8" s="49"/>
      <c r="L8" s="49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s="3" customFormat="1" x14ac:dyDescent="0.25">
      <c r="A9" s="49"/>
      <c r="B9" s="86"/>
      <c r="C9" s="50"/>
      <c r="D9" s="53"/>
      <c r="E9" s="53"/>
      <c r="F9" s="53"/>
      <c r="G9" s="53"/>
      <c r="H9" s="53"/>
      <c r="I9" s="53"/>
      <c r="J9" s="89"/>
      <c r="K9" s="49"/>
      <c r="L9" s="49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s="3" customFormat="1" x14ac:dyDescent="0.25">
      <c r="A10" s="49"/>
      <c r="B10" s="86"/>
      <c r="C10" s="54" t="s">
        <v>27</v>
      </c>
      <c r="D10" s="53"/>
      <c r="E10" s="53"/>
      <c r="F10" s="53"/>
      <c r="G10" s="53"/>
      <c r="H10" s="53"/>
      <c r="I10" s="53"/>
      <c r="J10" s="89"/>
      <c r="K10" s="49"/>
      <c r="L10" s="49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s="3" customFormat="1" x14ac:dyDescent="0.25">
      <c r="A11" s="49"/>
      <c r="B11" s="86"/>
      <c r="C11" s="54" t="s">
        <v>201</v>
      </c>
      <c r="D11" s="53"/>
      <c r="E11" s="53"/>
      <c r="F11" s="53"/>
      <c r="G11" s="53"/>
      <c r="H11" s="53"/>
      <c r="I11" s="53"/>
      <c r="J11" s="89"/>
      <c r="K11" s="49"/>
      <c r="L11" s="49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s="3" customFormat="1" x14ac:dyDescent="0.25">
      <c r="A12" s="49"/>
      <c r="B12" s="86"/>
      <c r="C12" s="54" t="s">
        <v>145</v>
      </c>
      <c r="D12" s="53"/>
      <c r="E12" s="53"/>
      <c r="F12" s="53"/>
      <c r="G12" s="53"/>
      <c r="H12" s="53"/>
      <c r="I12" s="53"/>
      <c r="J12" s="89"/>
      <c r="K12" s="49"/>
      <c r="L12" s="49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3" customFormat="1" x14ac:dyDescent="0.25">
      <c r="A13" s="49"/>
      <c r="B13" s="86"/>
      <c r="C13" s="53"/>
      <c r="D13" s="55"/>
      <c r="E13" s="55"/>
      <c r="F13" s="55"/>
      <c r="G13" s="55"/>
      <c r="H13" s="55"/>
      <c r="I13" s="55"/>
      <c r="J13" s="89"/>
      <c r="K13" s="49"/>
      <c r="L13" s="49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s="3" customFormat="1" x14ac:dyDescent="0.25">
      <c r="A14" s="49"/>
      <c r="B14" s="86"/>
      <c r="C14" s="53" t="s">
        <v>177</v>
      </c>
      <c r="D14" s="55"/>
      <c r="E14" s="55"/>
      <c r="F14" s="55"/>
      <c r="G14" s="55"/>
      <c r="H14" s="55"/>
      <c r="I14" s="55"/>
      <c r="J14" s="89"/>
      <c r="K14" s="49"/>
      <c r="L14" s="49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s="3" customFormat="1" x14ac:dyDescent="0.25">
      <c r="A15" s="49"/>
      <c r="B15" s="86"/>
      <c r="C15" s="53" t="s">
        <v>178</v>
      </c>
      <c r="D15" s="55"/>
      <c r="E15" s="55"/>
      <c r="F15" s="55"/>
      <c r="G15" s="55"/>
      <c r="H15" s="55"/>
      <c r="I15" s="55"/>
      <c r="J15" s="89"/>
      <c r="K15" s="49"/>
      <c r="L15" s="49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s="3" customFormat="1" x14ac:dyDescent="0.25">
      <c r="A16" s="49"/>
      <c r="B16" s="86"/>
      <c r="C16" s="53" t="s">
        <v>179</v>
      </c>
      <c r="D16" s="55"/>
      <c r="E16" s="55"/>
      <c r="F16" s="55"/>
      <c r="G16" s="55"/>
      <c r="H16" s="55"/>
      <c r="I16" s="55"/>
      <c r="J16" s="89"/>
      <c r="K16" s="49"/>
      <c r="L16" s="49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s="3" customFormat="1" x14ac:dyDescent="0.25">
      <c r="A17" s="49"/>
      <c r="B17" s="86"/>
      <c r="C17" s="53"/>
      <c r="D17" s="53"/>
      <c r="E17" s="53"/>
      <c r="F17" s="53"/>
      <c r="G17" s="53"/>
      <c r="H17" s="53"/>
      <c r="I17" s="55"/>
      <c r="J17" s="89"/>
      <c r="K17" s="49"/>
      <c r="L17" s="49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x14ac:dyDescent="0.25">
      <c r="A18" s="17"/>
      <c r="B18" s="85"/>
      <c r="C18" s="53" t="s">
        <v>202</v>
      </c>
      <c r="D18" s="55"/>
      <c r="E18" s="55"/>
      <c r="F18" s="55"/>
      <c r="G18" s="55"/>
      <c r="H18" s="55"/>
      <c r="I18" s="55"/>
      <c r="J18" s="88"/>
      <c r="K18" s="17"/>
      <c r="L18" s="17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25">
      <c r="A19" s="17"/>
      <c r="B19" s="85"/>
      <c r="C19" s="53" t="s">
        <v>96</v>
      </c>
      <c r="D19" s="55"/>
      <c r="E19" s="55"/>
      <c r="F19" s="55"/>
      <c r="G19" s="55"/>
      <c r="H19" s="55"/>
      <c r="I19" s="55"/>
      <c r="J19" s="88"/>
      <c r="K19" s="17"/>
      <c r="L19" s="17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x14ac:dyDescent="0.25">
      <c r="A20" s="17"/>
      <c r="B20" s="85"/>
      <c r="C20" s="53"/>
      <c r="D20" s="53"/>
      <c r="E20" s="53"/>
      <c r="F20" s="53"/>
      <c r="G20" s="53"/>
      <c r="H20" s="53"/>
      <c r="I20" s="53"/>
      <c r="J20" s="88"/>
      <c r="K20" s="17"/>
      <c r="L20" s="17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x14ac:dyDescent="0.25">
      <c r="A21" s="17"/>
      <c r="B21" s="85"/>
      <c r="C21" s="54" t="s">
        <v>99</v>
      </c>
      <c r="D21" s="54"/>
      <c r="E21" s="53"/>
      <c r="F21" s="53"/>
      <c r="G21" s="53"/>
      <c r="H21" s="53"/>
      <c r="I21" s="53"/>
      <c r="J21" s="88"/>
      <c r="K21" s="17"/>
      <c r="L21" s="17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25">
      <c r="A22" s="17"/>
      <c r="B22" s="85"/>
      <c r="C22" s="54" t="s">
        <v>144</v>
      </c>
      <c r="D22" s="54"/>
      <c r="E22" s="53"/>
      <c r="F22" s="53"/>
      <c r="G22" s="53"/>
      <c r="H22" s="53"/>
      <c r="I22" s="53"/>
      <c r="J22" s="88"/>
      <c r="K22" s="17"/>
      <c r="L22" s="17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5">
      <c r="A23" s="17"/>
      <c r="B23" s="85"/>
      <c r="C23" s="53" t="s">
        <v>180</v>
      </c>
      <c r="D23" s="53"/>
      <c r="E23" s="53"/>
      <c r="F23" s="53"/>
      <c r="G23" s="53"/>
      <c r="H23" s="53"/>
      <c r="I23" s="53"/>
      <c r="J23" s="88"/>
      <c r="K23" s="17"/>
      <c r="L23" s="17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25">
      <c r="A24" s="17"/>
      <c r="B24" s="85"/>
      <c r="C24" s="52"/>
      <c r="D24" s="52"/>
      <c r="E24" s="52"/>
      <c r="F24" s="52"/>
      <c r="G24" s="52"/>
      <c r="H24" s="52"/>
      <c r="I24" s="52"/>
      <c r="J24" s="88"/>
      <c r="K24" s="17"/>
      <c r="L24" s="17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21" customHeight="1" thickBot="1" x14ac:dyDescent="0.35">
      <c r="A25" s="17"/>
      <c r="B25" s="85"/>
      <c r="C25" s="28" t="s">
        <v>7</v>
      </c>
      <c r="D25" s="29"/>
      <c r="E25" s="29"/>
      <c r="F25" s="29"/>
      <c r="G25" s="30" t="s">
        <v>8</v>
      </c>
      <c r="H25" s="31"/>
      <c r="I25" s="32"/>
      <c r="J25" s="88"/>
      <c r="K25" s="17"/>
      <c r="L25" s="17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21" customHeight="1" x14ac:dyDescent="0.25">
      <c r="A26" s="17"/>
      <c r="B26" s="85"/>
      <c r="C26" s="33"/>
      <c r="D26" s="34" t="s">
        <v>93</v>
      </c>
      <c r="E26" s="35"/>
      <c r="F26" s="56"/>
      <c r="G26" s="36" t="s">
        <v>107</v>
      </c>
      <c r="H26" s="37"/>
      <c r="I26" s="38"/>
      <c r="J26" s="88"/>
      <c r="K26" s="17"/>
      <c r="L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7.25" customHeight="1" thickBot="1" x14ac:dyDescent="0.35">
      <c r="A27" s="17"/>
      <c r="B27" s="85"/>
      <c r="C27" s="33"/>
      <c r="D27" s="39"/>
      <c r="E27" s="35"/>
      <c r="F27" s="40"/>
      <c r="G27" s="41" t="s">
        <v>18</v>
      </c>
      <c r="H27" s="42"/>
      <c r="I27" s="43"/>
      <c r="J27" s="88"/>
      <c r="K27" s="17"/>
      <c r="L27" s="17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idden="1" x14ac:dyDescent="0.25">
      <c r="A28" s="17"/>
      <c r="B28" s="85"/>
      <c r="C28" s="33"/>
      <c r="D28" s="34"/>
      <c r="E28" s="35"/>
      <c r="F28" s="40"/>
      <c r="G28" s="220"/>
      <c r="H28" s="221"/>
      <c r="I28" s="44"/>
      <c r="J28" s="88"/>
      <c r="K28" s="17"/>
      <c r="L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7.399999999999999" customHeight="1" x14ac:dyDescent="0.25">
      <c r="A29" s="17"/>
      <c r="B29" s="85"/>
      <c r="C29" s="219"/>
      <c r="D29" s="34" t="s">
        <v>94</v>
      </c>
      <c r="E29" s="35"/>
      <c r="F29" s="40"/>
      <c r="G29" s="36" t="s">
        <v>106</v>
      </c>
      <c r="H29" s="37"/>
      <c r="I29" s="43"/>
      <c r="J29" s="88"/>
      <c r="K29" s="17"/>
      <c r="L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7.25" customHeight="1" thickBot="1" x14ac:dyDescent="0.35">
      <c r="A30" s="17"/>
      <c r="B30" s="85"/>
      <c r="C30" s="33"/>
      <c r="D30" s="39"/>
      <c r="E30" s="35"/>
      <c r="F30" s="40"/>
      <c r="G30" s="41" t="s">
        <v>18</v>
      </c>
      <c r="H30" s="42"/>
      <c r="I30" s="43"/>
      <c r="J30" s="88"/>
      <c r="K30" s="17"/>
      <c r="L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7.25" customHeight="1" thickBot="1" x14ac:dyDescent="0.35">
      <c r="A31" s="17"/>
      <c r="B31" s="85"/>
      <c r="C31" s="33"/>
      <c r="D31" s="39" t="s">
        <v>9</v>
      </c>
      <c r="E31" s="35"/>
      <c r="F31" s="40"/>
      <c r="G31" s="428" t="s">
        <v>118</v>
      </c>
      <c r="H31" s="429"/>
      <c r="I31" s="43"/>
      <c r="J31" s="88"/>
      <c r="K31" s="17"/>
      <c r="L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21.75" customHeight="1" x14ac:dyDescent="0.25">
      <c r="A32" s="17"/>
      <c r="B32" s="85"/>
      <c r="C32" s="45"/>
      <c r="D32" s="46"/>
      <c r="E32" s="46"/>
      <c r="F32" s="47"/>
      <c r="G32" s="46"/>
      <c r="H32" s="47"/>
      <c r="I32" s="48"/>
      <c r="J32" s="88"/>
      <c r="K32" s="17"/>
      <c r="L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4.25" customHeight="1" x14ac:dyDescent="0.25">
      <c r="A33" s="17"/>
      <c r="B33" s="85"/>
      <c r="C33" s="91"/>
      <c r="D33" s="91"/>
      <c r="E33" s="91"/>
      <c r="F33" s="91"/>
      <c r="G33" s="91"/>
      <c r="H33" s="91"/>
      <c r="I33" s="91"/>
      <c r="J33" s="88"/>
      <c r="K33" s="17"/>
      <c r="L33" s="17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25">
      <c r="A34" s="17"/>
      <c r="B34" s="85"/>
      <c r="C34" s="91"/>
      <c r="D34" s="91"/>
      <c r="E34" s="91"/>
      <c r="F34" s="91"/>
      <c r="G34" s="91"/>
      <c r="H34" s="91"/>
      <c r="I34" s="91"/>
      <c r="J34" s="88"/>
      <c r="K34" s="17"/>
      <c r="L34" s="1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25">
      <c r="A35" s="17"/>
      <c r="B35" s="85"/>
      <c r="C35" s="92" t="s">
        <v>10</v>
      </c>
      <c r="D35" s="93">
        <v>46007</v>
      </c>
      <c r="E35" s="91"/>
      <c r="F35" s="91"/>
      <c r="G35" s="91"/>
      <c r="H35" s="91"/>
      <c r="I35" s="91"/>
      <c r="J35" s="88"/>
      <c r="K35" s="17"/>
      <c r="L35" s="17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25">
      <c r="A36" s="17"/>
      <c r="B36" s="85"/>
      <c r="C36" s="92" t="s">
        <v>208</v>
      </c>
      <c r="D36" s="91"/>
      <c r="E36" s="91"/>
      <c r="F36" s="91"/>
      <c r="G36" s="91"/>
      <c r="H36" s="91"/>
      <c r="I36" s="91"/>
      <c r="J36" s="88"/>
      <c r="K36" s="17"/>
      <c r="L36" s="17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3.8" thickBot="1" x14ac:dyDescent="0.3">
      <c r="A37" s="17"/>
      <c r="B37" s="87"/>
      <c r="C37" s="94"/>
      <c r="D37" s="94"/>
      <c r="E37" s="94"/>
      <c r="F37" s="94"/>
      <c r="G37" s="94"/>
      <c r="H37" s="94"/>
      <c r="I37" s="94"/>
      <c r="J37" s="90"/>
      <c r="K37" s="17"/>
      <c r="L37" s="17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15" customFormat="1" ht="13.8" thickTop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30" s="15" customForma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30" s="15" customFormat="1" ht="18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30" s="15" customFormat="1" ht="50.2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30" s="15" customFormat="1" x14ac:dyDescent="0.25"/>
    <row r="43" spans="1:30" s="15" customFormat="1" x14ac:dyDescent="0.25"/>
    <row r="44" spans="1:30" s="15" customFormat="1" x14ac:dyDescent="0.25"/>
    <row r="45" spans="1:30" s="15" customFormat="1" x14ac:dyDescent="0.25"/>
    <row r="46" spans="1:30" s="15" customFormat="1" x14ac:dyDescent="0.25"/>
    <row r="47" spans="1:30" s="15" customFormat="1" x14ac:dyDescent="0.25"/>
    <row r="48" spans="1:30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</sheetData>
  <sheetProtection algorithmName="SHA-512" hashValue="eUH0wQ48rJb3kHy14TbBX9bhuc2U+AfNjKZaajnH6Phc4ROXlyyuuGVyUlkFYP7QafTcyunaCO+Squa2PgEnPA==" saltValue="gW13lp0o/1BokPqnbmpXuw==" spinCount="100000" sheet="1" objects="1" scenarios="1"/>
  <mergeCells count="1">
    <mergeCell ref="G31:H31"/>
  </mergeCells>
  <hyperlinks>
    <hyperlink ref="D31" location="Diagramm!A1" display="grafische Auswertung"/>
    <hyperlink ref="D26" location="Berechnung!A1" display="Zahlungsansprüche 2009"/>
    <hyperlink ref="D29" location="'Ermittlung ÖR'!A1" display="Ermittlung Prämien aus Öko-Regelungen"/>
  </hyperlinks>
  <pageMargins left="0.78740157499999996" right="0.78740157499999996" top="0.984251969" bottom="0.984251969" header="0.4921259845" footer="0.4921259845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U43"/>
  <sheetViews>
    <sheetView zoomScaleNormal="100" workbookViewId="0">
      <selection activeCell="J29" sqref="J29"/>
    </sheetView>
  </sheetViews>
  <sheetFormatPr baseColWidth="10" defaultColWidth="11.44140625" defaultRowHeight="14.4" x14ac:dyDescent="0.3"/>
  <cols>
    <col min="1" max="1" width="5.44140625" style="5" customWidth="1"/>
    <col min="2" max="2" width="12.109375" style="5" customWidth="1"/>
    <col min="3" max="3" width="30" style="5" customWidth="1"/>
    <col min="4" max="4" width="9.6640625" style="5" customWidth="1"/>
    <col min="5" max="7" width="18.5546875" style="5" hidden="1" customWidth="1"/>
    <col min="8" max="11" width="25.6640625" style="5" customWidth="1"/>
    <col min="12" max="12" width="8.6640625" style="5" customWidth="1"/>
    <col min="13" max="13" width="4" style="5" customWidth="1"/>
    <col min="14" max="14" width="9.6640625" style="5" customWidth="1"/>
    <col min="15" max="15" width="6.44140625" style="5" customWidth="1"/>
    <col min="16" max="16" width="11" style="5" customWidth="1"/>
    <col min="17" max="16384" width="11.44140625" style="5"/>
  </cols>
  <sheetData>
    <row r="1" spans="1:14" ht="30" customHeight="1" thickBot="1" x14ac:dyDescent="0.3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340"/>
      <c r="M1" s="340"/>
      <c r="N1" s="123"/>
    </row>
    <row r="2" spans="1:14" ht="15" thickTop="1" x14ac:dyDescent="0.3">
      <c r="A2" s="123"/>
      <c r="B2" s="57"/>
      <c r="C2" s="58"/>
      <c r="D2" s="58"/>
      <c r="E2" s="58"/>
      <c r="F2" s="58"/>
      <c r="G2" s="58"/>
      <c r="H2" s="334" t="s">
        <v>151</v>
      </c>
      <c r="I2" s="58"/>
      <c r="J2" s="58"/>
      <c r="K2" s="58"/>
      <c r="L2" s="62"/>
      <c r="M2" s="68"/>
      <c r="N2" s="123"/>
    </row>
    <row r="3" spans="1:14" ht="18" x14ac:dyDescent="0.35">
      <c r="A3" s="123"/>
      <c r="B3" s="60"/>
      <c r="C3" s="61" t="s">
        <v>15</v>
      </c>
      <c r="D3" s="64"/>
      <c r="E3" s="62"/>
      <c r="F3" s="62"/>
      <c r="G3" s="62"/>
      <c r="H3" s="335" t="s">
        <v>152</v>
      </c>
      <c r="I3" s="62"/>
      <c r="J3" s="4"/>
      <c r="K3" s="4"/>
      <c r="L3" s="4"/>
      <c r="M3" s="63"/>
      <c r="N3" s="124"/>
    </row>
    <row r="4" spans="1:14" ht="18.600000000000001" thickBot="1" x14ac:dyDescent="0.4">
      <c r="A4" s="123"/>
      <c r="B4" s="60"/>
      <c r="C4" s="64"/>
      <c r="D4" s="64"/>
      <c r="E4" s="62"/>
      <c r="F4" s="62"/>
      <c r="G4" s="62"/>
      <c r="H4" s="62"/>
      <c r="I4" s="62"/>
      <c r="J4" s="147"/>
      <c r="L4" s="62"/>
      <c r="M4" s="68"/>
      <c r="N4" s="125"/>
    </row>
    <row r="5" spans="1:14" ht="18.600000000000001" thickBot="1" x14ac:dyDescent="0.4">
      <c r="A5" s="123"/>
      <c r="B5" s="60"/>
      <c r="C5" s="66" t="s">
        <v>108</v>
      </c>
      <c r="D5" s="66"/>
      <c r="H5" s="278"/>
      <c r="I5" s="147"/>
      <c r="J5" s="147"/>
      <c r="K5" s="147"/>
      <c r="L5" s="343"/>
      <c r="M5" s="68"/>
      <c r="N5" s="124"/>
    </row>
    <row r="6" spans="1:14" ht="18.600000000000001" thickBot="1" x14ac:dyDescent="0.4">
      <c r="A6" s="123"/>
      <c r="B6" s="60"/>
      <c r="C6" s="62"/>
      <c r="D6" s="62"/>
      <c r="E6" s="7"/>
      <c r="F6" s="62"/>
      <c r="G6" s="62"/>
      <c r="H6" s="62"/>
      <c r="I6" s="147"/>
      <c r="J6" s="341" t="s">
        <v>154</v>
      </c>
      <c r="K6" s="184"/>
      <c r="L6" s="343"/>
      <c r="M6" s="339"/>
      <c r="N6" s="124"/>
    </row>
    <row r="7" spans="1:14" ht="16.2" thickBot="1" x14ac:dyDescent="0.35">
      <c r="A7" s="123"/>
      <c r="B7" s="60"/>
      <c r="C7" s="66" t="s">
        <v>3</v>
      </c>
      <c r="D7" s="315" t="s">
        <v>136</v>
      </c>
      <c r="E7" s="62"/>
      <c r="F7" s="62"/>
      <c r="G7" s="62"/>
      <c r="H7" s="62"/>
      <c r="I7" s="147"/>
      <c r="J7" s="342" t="s">
        <v>156</v>
      </c>
      <c r="K7" s="62"/>
      <c r="L7" s="343"/>
      <c r="M7" s="68"/>
      <c r="N7" s="124"/>
    </row>
    <row r="8" spans="1:14" ht="18.600000000000001" thickBot="1" x14ac:dyDescent="0.4">
      <c r="A8" s="123"/>
      <c r="B8" s="60"/>
      <c r="C8" s="69" t="s">
        <v>16</v>
      </c>
      <c r="D8" s="316"/>
      <c r="F8" s="62"/>
      <c r="H8" s="184"/>
      <c r="I8" s="147"/>
      <c r="J8" s="341" t="s">
        <v>155</v>
      </c>
      <c r="K8" s="184"/>
      <c r="L8" s="343"/>
      <c r="M8" s="339"/>
      <c r="N8" s="123"/>
    </row>
    <row r="9" spans="1:14" ht="12" customHeight="1" thickBot="1" x14ac:dyDescent="0.4">
      <c r="A9" s="123"/>
      <c r="B9" s="60"/>
      <c r="C9" s="69"/>
      <c r="D9" s="371"/>
      <c r="E9" s="147"/>
      <c r="F9" s="62"/>
      <c r="G9" s="147"/>
      <c r="H9" s="372"/>
      <c r="I9" s="147"/>
      <c r="J9" s="342" t="s">
        <v>169</v>
      </c>
      <c r="K9" s="62"/>
      <c r="L9" s="343"/>
      <c r="M9" s="339"/>
      <c r="N9" s="123"/>
    </row>
    <row r="10" spans="1:14" ht="18.600000000000001" thickBot="1" x14ac:dyDescent="0.4">
      <c r="A10" s="123"/>
      <c r="B10" s="60"/>
      <c r="C10" s="62"/>
      <c r="D10" s="62"/>
      <c r="E10" s="62"/>
      <c r="F10" s="62"/>
      <c r="G10" s="62"/>
      <c r="H10" s="62"/>
      <c r="I10" s="147"/>
      <c r="J10" s="373" t="s">
        <v>176</v>
      </c>
      <c r="K10" s="184"/>
      <c r="L10" s="62"/>
      <c r="M10" s="68"/>
      <c r="N10" s="123"/>
    </row>
    <row r="11" spans="1:14" ht="18" x14ac:dyDescent="0.35">
      <c r="A11" s="123"/>
      <c r="B11" s="60"/>
      <c r="C11" s="70" t="s">
        <v>17</v>
      </c>
      <c r="D11" s="70"/>
      <c r="E11" s="62"/>
      <c r="F11" s="62"/>
      <c r="G11" s="62"/>
      <c r="H11" s="62"/>
      <c r="I11" s="62"/>
      <c r="J11" s="62"/>
      <c r="K11" s="62"/>
      <c r="L11" s="62"/>
      <c r="M11" s="68"/>
      <c r="N11" s="123"/>
    </row>
    <row r="12" spans="1:14" ht="18" x14ac:dyDescent="0.3">
      <c r="A12" s="123"/>
      <c r="B12" s="60"/>
      <c r="C12" s="6"/>
      <c r="D12" s="6"/>
      <c r="E12" s="14">
        <v>2015</v>
      </c>
      <c r="F12" s="9">
        <v>2016</v>
      </c>
      <c r="G12" s="14">
        <v>2020</v>
      </c>
      <c r="H12" s="393"/>
      <c r="I12" s="394"/>
      <c r="J12" s="299">
        <v>2025</v>
      </c>
      <c r="K12" s="300">
        <v>2026</v>
      </c>
      <c r="L12" s="69"/>
      <c r="M12" s="73"/>
      <c r="N12" s="123"/>
    </row>
    <row r="13" spans="1:14" ht="15.6" x14ac:dyDescent="0.3">
      <c r="A13" s="123"/>
      <c r="B13" s="72"/>
      <c r="C13" s="10"/>
      <c r="D13" s="10"/>
      <c r="E13" s="116" t="s">
        <v>28</v>
      </c>
      <c r="F13" s="116" t="s">
        <v>31</v>
      </c>
      <c r="G13" s="116" t="s">
        <v>28</v>
      </c>
      <c r="H13" s="395"/>
      <c r="I13" s="396"/>
      <c r="J13" s="368" t="s">
        <v>28</v>
      </c>
      <c r="K13" s="379" t="s">
        <v>185</v>
      </c>
      <c r="L13" s="69"/>
      <c r="M13" s="73"/>
      <c r="N13" s="123"/>
    </row>
    <row r="14" spans="1:14" ht="17.25" customHeight="1" x14ac:dyDescent="0.3">
      <c r="A14" s="123"/>
      <c r="B14" s="72"/>
      <c r="C14" s="11" t="s">
        <v>160</v>
      </c>
      <c r="D14" s="106" t="s">
        <v>20</v>
      </c>
      <c r="E14" s="117">
        <f>Input!C2</f>
        <v>49.64</v>
      </c>
      <c r="F14" s="117">
        <f>Input!D2</f>
        <v>50.14</v>
      </c>
      <c r="G14" s="117">
        <f>Input!H2</f>
        <v>50.82</v>
      </c>
      <c r="H14" s="397"/>
      <c r="I14" s="398"/>
      <c r="J14" s="360">
        <f>Input!M2</f>
        <v>68.05</v>
      </c>
      <c r="K14" s="164">
        <f>Input!N2</f>
        <v>65.31</v>
      </c>
      <c r="L14" s="69"/>
      <c r="M14" s="73"/>
      <c r="N14" s="123"/>
    </row>
    <row r="15" spans="1:14" ht="15.6" x14ac:dyDescent="0.3">
      <c r="A15" s="123"/>
      <c r="B15" s="72"/>
      <c r="C15" s="157"/>
      <c r="D15" s="152" t="s">
        <v>21</v>
      </c>
      <c r="E15" s="153">
        <f>IF($H$5&gt;=30,30*Input!$C$2,$H$5*Input!$C$2)</f>
        <v>0</v>
      </c>
      <c r="F15" s="154">
        <f>IF($H$5&gt;=30,30*Input!$D$2,$H$5*Input!$D$2)</f>
        <v>0</v>
      </c>
      <c r="G15" s="153">
        <f>IF($H$5&gt;=30,30*Input!$H$2,$H$5*Input!$H$2)</f>
        <v>0</v>
      </c>
      <c r="H15" s="399"/>
      <c r="I15" s="400"/>
      <c r="J15" s="153">
        <f>IF($H$5&gt;=40,40*J14,$H$5*J14)</f>
        <v>0</v>
      </c>
      <c r="K15" s="153">
        <f t="shared" ref="K15" si="0">IF($H$5&gt;=40,40*K14,$H$5*K14)</f>
        <v>0</v>
      </c>
      <c r="L15" s="69"/>
      <c r="M15" s="73"/>
      <c r="N15" s="123"/>
    </row>
    <row r="16" spans="1:14" ht="21" customHeight="1" x14ac:dyDescent="0.3">
      <c r="A16" s="123"/>
      <c r="B16" s="72"/>
      <c r="C16" s="11" t="s">
        <v>161</v>
      </c>
      <c r="D16" s="106" t="s">
        <v>20</v>
      </c>
      <c r="E16" s="118">
        <f>Input!C3</f>
        <v>29.78</v>
      </c>
      <c r="F16" s="118">
        <f>Input!D3</f>
        <v>30.08</v>
      </c>
      <c r="G16" s="118">
        <f>Input!H3</f>
        <v>30.49</v>
      </c>
      <c r="H16" s="401"/>
      <c r="I16" s="402"/>
      <c r="J16" s="361">
        <f>Input!M3</f>
        <v>40.83</v>
      </c>
      <c r="K16" s="167">
        <f>Input!N3</f>
        <v>39.19</v>
      </c>
      <c r="L16" s="69"/>
      <c r="M16" s="73"/>
      <c r="N16" s="123"/>
    </row>
    <row r="17" spans="1:14" ht="15.6" x14ac:dyDescent="0.3">
      <c r="A17" s="123"/>
      <c r="B17" s="72"/>
      <c r="C17" s="157"/>
      <c r="D17" s="152" t="s">
        <v>21</v>
      </c>
      <c r="E17" s="153">
        <f>IF($H$5&lt;=30,0,IF($H$5&gt;=46,(16*Input!C3),IF($H$5&lt;46,($H$5-30)*Input!C3)))</f>
        <v>0</v>
      </c>
      <c r="F17" s="154">
        <f>IF($H$5&lt;=30,0,IF($H$5&gt;=46,(16*Input!D3),IF($H$5&lt;46,($H$5-30)*Input!D3)))</f>
        <v>0</v>
      </c>
      <c r="G17" s="153">
        <f>IF($H$5&lt;=30,0,IF($H$5&gt;=46,(16*Input!H3),IF($H$5&lt;46,($H$5-30)*Input!H3)))</f>
        <v>0</v>
      </c>
      <c r="H17" s="399"/>
      <c r="I17" s="400"/>
      <c r="J17" s="153">
        <f t="shared" ref="J17:K17" si="1">IF($H$5&lt;=40,0,IF($H$5&gt;=60,(20*J16),IF($H$5&lt;60,($H$5-40)*J16)))</f>
        <v>0</v>
      </c>
      <c r="K17" s="153">
        <f t="shared" si="1"/>
        <v>0</v>
      </c>
      <c r="L17" s="69"/>
      <c r="M17" s="73"/>
      <c r="N17" s="123"/>
    </row>
    <row r="18" spans="1:14" ht="21.75" customHeight="1" x14ac:dyDescent="0.3">
      <c r="A18" s="123"/>
      <c r="B18" s="72"/>
      <c r="C18" s="12" t="s">
        <v>35</v>
      </c>
      <c r="D18" s="101" t="s">
        <v>21</v>
      </c>
      <c r="E18" s="112">
        <f t="shared" ref="E18:G18" si="2">SUM(E15,E17)</f>
        <v>0</v>
      </c>
      <c r="F18" s="112">
        <f t="shared" si="2"/>
        <v>0</v>
      </c>
      <c r="G18" s="112">
        <f t="shared" si="2"/>
        <v>0</v>
      </c>
      <c r="H18" s="403"/>
      <c r="I18" s="404"/>
      <c r="J18" s="113">
        <f t="shared" ref="J18:K18" si="3">SUM(J15,J17)</f>
        <v>0</v>
      </c>
      <c r="K18" s="113">
        <f t="shared" si="3"/>
        <v>0</v>
      </c>
      <c r="L18" s="66"/>
      <c r="M18" s="74"/>
      <c r="N18" s="123"/>
    </row>
    <row r="19" spans="1:14" ht="4.3499999999999996" customHeight="1" x14ac:dyDescent="0.3">
      <c r="A19" s="123"/>
      <c r="B19" s="72"/>
      <c r="C19" s="10"/>
      <c r="D19" s="102"/>
      <c r="E19" s="116"/>
      <c r="F19" s="116"/>
      <c r="G19" s="185"/>
      <c r="H19" s="405"/>
      <c r="I19" s="406"/>
      <c r="J19" s="116"/>
      <c r="K19" s="116"/>
      <c r="L19" s="69"/>
      <c r="M19" s="73"/>
      <c r="N19" s="123"/>
    </row>
    <row r="20" spans="1:14" ht="15.6" x14ac:dyDescent="0.3">
      <c r="A20" s="123"/>
      <c r="B20" s="72"/>
      <c r="C20" s="11" t="s">
        <v>59</v>
      </c>
      <c r="D20" s="106" t="s">
        <v>61</v>
      </c>
      <c r="E20" s="118"/>
      <c r="F20" s="118"/>
      <c r="G20" s="186"/>
      <c r="H20" s="407"/>
      <c r="I20" s="408"/>
      <c r="J20" s="118">
        <f>Input!M6</f>
        <v>89.37</v>
      </c>
      <c r="K20" s="108">
        <f>Input!N6</f>
        <v>73.599999999999994</v>
      </c>
      <c r="L20" s="69"/>
      <c r="M20" s="73"/>
      <c r="N20" s="123"/>
    </row>
    <row r="21" spans="1:14" ht="18.75" customHeight="1" x14ac:dyDescent="0.3">
      <c r="A21" s="123"/>
      <c r="B21" s="72"/>
      <c r="C21" s="109"/>
      <c r="D21" s="152" t="s">
        <v>21</v>
      </c>
      <c r="E21" s="153"/>
      <c r="F21" s="154"/>
      <c r="G21" s="187"/>
      <c r="H21" s="399"/>
      <c r="I21" s="409"/>
      <c r="J21" s="166">
        <f>IF(K6&gt;=3,J20*$K$6,0)</f>
        <v>0</v>
      </c>
      <c r="K21" s="166">
        <f>IF(K6&gt;=3,K20*$K$6,0)</f>
        <v>0</v>
      </c>
      <c r="L21" s="69"/>
      <c r="M21" s="73"/>
      <c r="N21" s="123"/>
    </row>
    <row r="22" spans="1:14" ht="15.6" x14ac:dyDescent="0.3">
      <c r="A22" s="123"/>
      <c r="B22" s="72"/>
      <c r="C22" s="11" t="s">
        <v>60</v>
      </c>
      <c r="D22" s="106" t="s">
        <v>61</v>
      </c>
      <c r="E22" s="118"/>
      <c r="F22" s="118"/>
      <c r="G22" s="186"/>
      <c r="H22" s="401"/>
      <c r="I22" s="408"/>
      <c r="J22" s="118">
        <f>Input!M7</f>
        <v>36.14</v>
      </c>
      <c r="K22" s="108">
        <f>Input!N7</f>
        <v>32.89</v>
      </c>
      <c r="L22" s="69"/>
      <c r="M22" s="73"/>
      <c r="N22" s="123"/>
    </row>
    <row r="23" spans="1:14" ht="18.75" customHeight="1" x14ac:dyDescent="0.3">
      <c r="A23" s="123"/>
      <c r="B23" s="72"/>
      <c r="C23" s="109"/>
      <c r="D23" s="152" t="s">
        <v>21</v>
      </c>
      <c r="E23" s="155"/>
      <c r="F23" s="156"/>
      <c r="G23" s="188"/>
      <c r="H23" s="399"/>
      <c r="I23" s="400"/>
      <c r="J23" s="153">
        <f>IF(K8&gt;=6,J22*K8,0)</f>
        <v>0</v>
      </c>
      <c r="K23" s="153">
        <f>IF(K8&gt;=6,K22*K8,0)</f>
        <v>0</v>
      </c>
      <c r="L23" s="69"/>
      <c r="M23" s="73"/>
      <c r="N23" s="123"/>
    </row>
    <row r="24" spans="1:14" ht="21.75" customHeight="1" x14ac:dyDescent="0.3">
      <c r="A24" s="123"/>
      <c r="B24" s="72"/>
      <c r="C24" s="12" t="s">
        <v>181</v>
      </c>
      <c r="D24" s="183" t="s">
        <v>21</v>
      </c>
      <c r="E24" s="95"/>
      <c r="F24" s="95"/>
      <c r="G24" s="189"/>
      <c r="H24" s="403"/>
      <c r="I24" s="410"/>
      <c r="J24" s="95">
        <f t="shared" ref="J24:K24" si="4">J21+J23</f>
        <v>0</v>
      </c>
      <c r="K24" s="95">
        <f t="shared" si="4"/>
        <v>0</v>
      </c>
      <c r="L24" s="69"/>
      <c r="M24" s="73"/>
      <c r="N24" s="123"/>
    </row>
    <row r="25" spans="1:14" ht="15.6" x14ac:dyDescent="0.3">
      <c r="A25" s="123"/>
      <c r="B25" s="72"/>
      <c r="C25" s="10"/>
      <c r="D25" s="102"/>
      <c r="E25" s="116" t="s">
        <v>28</v>
      </c>
      <c r="F25" s="116" t="s">
        <v>31</v>
      </c>
      <c r="G25" s="116" t="s">
        <v>28</v>
      </c>
      <c r="H25" s="395"/>
      <c r="I25" s="411"/>
      <c r="J25" s="376"/>
      <c r="K25" s="379" t="s">
        <v>185</v>
      </c>
      <c r="L25" s="69"/>
      <c r="M25" s="73"/>
      <c r="N25" s="123"/>
    </row>
    <row r="26" spans="1:14" ht="15.6" x14ac:dyDescent="0.3">
      <c r="A26" s="123"/>
      <c r="B26" s="72"/>
      <c r="C26" s="157"/>
      <c r="D26" s="160" t="s">
        <v>20</v>
      </c>
      <c r="E26" s="352">
        <f>Input!C8</f>
        <v>188</v>
      </c>
      <c r="F26" s="352">
        <f>Input!D8</f>
        <v>186.77</v>
      </c>
      <c r="G26" s="352">
        <f>Input!H8</f>
        <v>173.16</v>
      </c>
      <c r="H26" s="401"/>
      <c r="I26" s="408"/>
      <c r="J26" s="352">
        <f>Input!M8</f>
        <v>152.44</v>
      </c>
      <c r="K26" s="353">
        <f>Input!N8</f>
        <v>147.38</v>
      </c>
      <c r="L26" s="69"/>
      <c r="M26" s="73"/>
      <c r="N26" s="123"/>
    </row>
    <row r="27" spans="1:14" ht="21.75" customHeight="1" x14ac:dyDescent="0.3">
      <c r="A27" s="123"/>
      <c r="B27" s="72"/>
      <c r="C27" s="12" t="s">
        <v>182</v>
      </c>
      <c r="D27" s="183" t="s">
        <v>21</v>
      </c>
      <c r="E27" s="95" t="e">
        <f>SUM(#REF!,#REF!)</f>
        <v>#REF!</v>
      </c>
      <c r="F27" s="95" t="e">
        <f>SUM(#REF!,#REF!)</f>
        <v>#REF!</v>
      </c>
      <c r="G27" s="95" t="e">
        <f>SUM(#REF!,#REF!)</f>
        <v>#REF!</v>
      </c>
      <c r="H27" s="403"/>
      <c r="I27" s="410"/>
      <c r="J27" s="95">
        <f t="shared" ref="J27:K27" si="5">J26*$H$5</f>
        <v>0</v>
      </c>
      <c r="K27" s="95">
        <f t="shared" si="5"/>
        <v>0</v>
      </c>
      <c r="L27" s="69"/>
      <c r="M27" s="73"/>
      <c r="N27" s="123"/>
    </row>
    <row r="28" spans="1:14" ht="21.75" customHeight="1" x14ac:dyDescent="0.3">
      <c r="A28" s="123"/>
      <c r="B28" s="72"/>
      <c r="C28" s="181" t="s">
        <v>62</v>
      </c>
      <c r="D28" s="190"/>
      <c r="E28" s="182"/>
      <c r="F28" s="191"/>
      <c r="G28" s="192"/>
      <c r="H28" s="412"/>
      <c r="I28" s="420"/>
      <c r="J28" s="354" t="s">
        <v>200</v>
      </c>
      <c r="K28" s="421" t="s">
        <v>97</v>
      </c>
      <c r="L28" s="69"/>
      <c r="M28" s="73"/>
      <c r="N28" s="123"/>
    </row>
    <row r="29" spans="1:14" ht="21.6" customHeight="1" x14ac:dyDescent="0.3">
      <c r="A29" s="123"/>
      <c r="B29" s="72"/>
      <c r="C29" s="243" t="s">
        <v>103</v>
      </c>
      <c r="D29" s="194" t="s">
        <v>21</v>
      </c>
      <c r="E29" s="182"/>
      <c r="F29" s="191"/>
      <c r="G29" s="193"/>
      <c r="H29" s="403"/>
      <c r="I29" s="419"/>
      <c r="J29" s="369"/>
      <c r="K29" s="158">
        <f>IF(H5="",0,'Ermittlung ÖR'!T39)</f>
        <v>0</v>
      </c>
      <c r="L29" s="69"/>
      <c r="M29" s="73"/>
      <c r="N29" s="123"/>
    </row>
    <row r="30" spans="1:14" ht="9.6" customHeight="1" x14ac:dyDescent="0.3">
      <c r="A30" s="123"/>
      <c r="B30" s="72"/>
      <c r="C30" s="13"/>
      <c r="D30" s="103"/>
      <c r="E30" s="116" t="s">
        <v>28</v>
      </c>
      <c r="F30" s="96"/>
      <c r="G30" s="97"/>
      <c r="H30" s="413"/>
      <c r="I30" s="414"/>
      <c r="J30" s="317">
        <f>IF($D$8&gt;J12,0,IF($D$8+5&gt;J12,1,0))</f>
        <v>0</v>
      </c>
      <c r="K30" s="317">
        <f>IF($D$8&gt;K12,0,IF($D$8+5&gt;K12,1,0))</f>
        <v>0</v>
      </c>
      <c r="L30" s="69"/>
      <c r="M30" s="73"/>
      <c r="N30" s="123"/>
    </row>
    <row r="31" spans="1:14" ht="15.6" x14ac:dyDescent="0.3">
      <c r="A31" s="123"/>
      <c r="B31" s="72"/>
      <c r="C31" s="111" t="s">
        <v>4</v>
      </c>
      <c r="D31" s="106" t="s">
        <v>20</v>
      </c>
      <c r="E31" s="117">
        <f>Input!C11</f>
        <v>44.27</v>
      </c>
      <c r="F31" s="107">
        <f>Input!D11</f>
        <v>44.27</v>
      </c>
      <c r="G31" s="107">
        <f>Input!E11</f>
        <v>44.27</v>
      </c>
      <c r="H31" s="397"/>
      <c r="I31" s="415"/>
      <c r="J31" s="117">
        <f>Input!M11</f>
        <v>120.64</v>
      </c>
      <c r="K31" s="107">
        <f>Input!N11</f>
        <v>134.04</v>
      </c>
      <c r="L31" s="69"/>
      <c r="M31" s="73"/>
      <c r="N31" s="123"/>
    </row>
    <row r="32" spans="1:14" ht="18.75" customHeight="1" x14ac:dyDescent="0.3">
      <c r="A32" s="123"/>
      <c r="B32" s="72"/>
      <c r="C32" s="115" t="s">
        <v>162</v>
      </c>
      <c r="D32" s="152" t="s">
        <v>21</v>
      </c>
      <c r="E32" s="158">
        <f>IF($H$8=0,0,IF($H$8=1,IF($H$5&gt;90,90*Input!C11,$H$5*Input!C11)))</f>
        <v>0</v>
      </c>
      <c r="F32" s="159">
        <f>IF($H$8=0,0,IF($H$8=1,IF($H$5&gt;90,90*Input!D11,$H$5*Input!D11)))</f>
        <v>0</v>
      </c>
      <c r="G32" s="158">
        <f>IF($H$8=0,0,IF($H$8=1,IF($H$5&gt;90,90*Input!E11,$H$5*Input!E11)))</f>
        <v>0</v>
      </c>
      <c r="H32" s="403"/>
      <c r="I32" s="410"/>
      <c r="J32" s="158">
        <f>IF($H$8=0,0,IF($H$8=1,IF($H$5&gt;120,120*J31*J30,$H$5*J31*J30)))</f>
        <v>0</v>
      </c>
      <c r="K32" s="158">
        <f>IF($H$8=0,0,IF($H$8=1,IF($H$5&gt;120,120*K31*K30,$H$5*K31*K30)))</f>
        <v>0</v>
      </c>
      <c r="L32" s="69"/>
      <c r="M32" s="73"/>
      <c r="N32" s="123"/>
    </row>
    <row r="33" spans="1:21" ht="22.5" customHeight="1" x14ac:dyDescent="0.35">
      <c r="A33" s="123"/>
      <c r="B33" s="75"/>
      <c r="C33" s="110" t="s">
        <v>183</v>
      </c>
      <c r="D33" s="104"/>
      <c r="E33" s="99" t="e">
        <f>SUM(E18,E27,E32)</f>
        <v>#REF!</v>
      </c>
      <c r="F33" s="98" t="e">
        <f>SUM(F18,F27,F32)</f>
        <v>#REF!</v>
      </c>
      <c r="G33" s="99" t="e">
        <f>SUM(G18,G27,G32)</f>
        <v>#REF!</v>
      </c>
      <c r="H33" s="393"/>
      <c r="I33" s="416"/>
      <c r="J33" s="99">
        <f>SUM(J18,J24,J27,J29,J32)</f>
        <v>0</v>
      </c>
      <c r="K33" s="99">
        <f>SUM(K18,K24,K27,K29,K32)</f>
        <v>0</v>
      </c>
      <c r="L33" s="70"/>
      <c r="M33" s="76"/>
      <c r="N33" s="123"/>
    </row>
    <row r="34" spans="1:21" ht="18" x14ac:dyDescent="0.35">
      <c r="A34" s="123"/>
      <c r="B34" s="77"/>
      <c r="C34" s="8" t="s">
        <v>1</v>
      </c>
      <c r="D34" s="105"/>
      <c r="E34" s="100">
        <f>IF(H5=0,0,E33/$H$5)</f>
        <v>0</v>
      </c>
      <c r="F34" s="100">
        <f t="shared" ref="F34:J34" si="6">IF($H$5=0,0,F33/$H$5)</f>
        <v>0</v>
      </c>
      <c r="G34" s="100">
        <f t="shared" si="6"/>
        <v>0</v>
      </c>
      <c r="H34" s="417"/>
      <c r="I34" s="418"/>
      <c r="J34" s="165">
        <f t="shared" si="6"/>
        <v>0</v>
      </c>
      <c r="K34" s="165">
        <f t="shared" ref="K34" si="7">IF($H$5=0,0,K33/$H$5)</f>
        <v>0</v>
      </c>
      <c r="L34" s="338"/>
      <c r="M34" s="78"/>
      <c r="N34" s="123"/>
    </row>
    <row r="35" spans="1:21" ht="6" customHeight="1" x14ac:dyDescent="0.3">
      <c r="A35" s="123"/>
      <c r="B35" s="60"/>
      <c r="C35" s="62"/>
      <c r="D35" s="62"/>
      <c r="E35" s="150" t="s">
        <v>32</v>
      </c>
      <c r="F35" s="62"/>
      <c r="G35" s="150"/>
      <c r="H35" s="62"/>
      <c r="I35" s="62"/>
      <c r="J35" s="62"/>
      <c r="K35" s="62"/>
      <c r="L35" s="62"/>
      <c r="M35" s="68"/>
      <c r="N35" s="123"/>
      <c r="U35" s="151"/>
    </row>
    <row r="36" spans="1:21" x14ac:dyDescent="0.3">
      <c r="A36" s="123"/>
      <c r="B36" s="60"/>
      <c r="C36" s="62"/>
      <c r="D36" s="62"/>
      <c r="F36" s="62"/>
      <c r="G36" s="150"/>
      <c r="H36" s="150" t="s">
        <v>206</v>
      </c>
      <c r="I36" s="62"/>
      <c r="J36" s="62"/>
      <c r="K36" s="62"/>
      <c r="L36" s="62"/>
      <c r="M36" s="68"/>
      <c r="N36" s="123"/>
    </row>
    <row r="37" spans="1:21" x14ac:dyDescent="0.3">
      <c r="A37" s="123"/>
      <c r="B37" s="60"/>
      <c r="C37" s="62"/>
      <c r="D37" s="62"/>
      <c r="F37" s="62"/>
      <c r="G37" s="203" t="s">
        <v>98</v>
      </c>
      <c r="H37" s="202" t="s">
        <v>184</v>
      </c>
      <c r="I37" s="62"/>
      <c r="J37" s="62"/>
      <c r="K37" s="65" t="s">
        <v>10</v>
      </c>
      <c r="L37" s="301">
        <f>Start!D35</f>
        <v>46007</v>
      </c>
      <c r="M37" s="337"/>
      <c r="N37" s="123"/>
    </row>
    <row r="38" spans="1:21" ht="15" thickBot="1" x14ac:dyDescent="0.35">
      <c r="A38" s="123"/>
      <c r="B38" s="79"/>
      <c r="C38" s="80"/>
      <c r="D38" s="80"/>
      <c r="F38" s="80"/>
      <c r="G38" s="80"/>
      <c r="H38" s="80"/>
      <c r="I38" s="80"/>
      <c r="J38" s="80"/>
      <c r="K38" s="80"/>
      <c r="L38" s="80"/>
      <c r="M38" s="81"/>
      <c r="N38" s="123"/>
    </row>
    <row r="39" spans="1:21" ht="15" thickTop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6"/>
    </row>
    <row r="40" spans="1:2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6" t="s">
        <v>12</v>
      </c>
      <c r="L40" s="127" t="s">
        <v>13</v>
      </c>
      <c r="M40" s="127"/>
      <c r="N40" s="123"/>
    </row>
    <row r="41" spans="1:2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</row>
    <row r="42" spans="1:21" x14ac:dyDescent="0.3">
      <c r="A42" s="123"/>
      <c r="B42" s="123"/>
      <c r="C42" s="123"/>
      <c r="D42" s="123"/>
      <c r="E42" s="123"/>
      <c r="F42" s="123"/>
      <c r="G42" s="128"/>
      <c r="H42" s="128"/>
      <c r="I42" s="128"/>
      <c r="J42" s="128"/>
      <c r="K42" s="123"/>
      <c r="L42" s="123"/>
      <c r="M42" s="123"/>
      <c r="N42" s="123"/>
    </row>
    <row r="43" spans="1:21" x14ac:dyDescent="0.3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</row>
  </sheetData>
  <sheetProtection algorithmName="SHA-512" hashValue="w+60PEYGPD7XLpqNZEAu5/oFhVU43wKuv0ruon5C3IIQ/glQgu3w6pLhHuVUSKpkuODae0IEmXgCnkGK7pGJuA==" saltValue="89c3QJd0YIAML+I/SMXLUA==" spinCount="100000" sheet="1" objects="1" scenarios="1"/>
  <hyperlinks>
    <hyperlink ref="L40" location="'Ermittlung ÖR'!A1" display="weiter"/>
    <hyperlink ref="K40" location="Start!A1" display="zurück"/>
    <hyperlink ref="C29" location="'Ermittlung ÖR'!A1" display="Dateneingabe ÖR weiter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AI562"/>
  <sheetViews>
    <sheetView zoomScaleNormal="100" workbookViewId="0">
      <selection activeCell="F51" sqref="F50:F51"/>
    </sheetView>
  </sheetViews>
  <sheetFormatPr baseColWidth="10" defaultRowHeight="14.4" x14ac:dyDescent="0.3"/>
  <cols>
    <col min="1" max="1" width="4" customWidth="1"/>
    <col min="2" max="2" width="3.44140625" customWidth="1"/>
    <col min="3" max="3" width="5.44140625" customWidth="1"/>
    <col min="4" max="4" width="36" customWidth="1"/>
    <col min="5" max="5" width="31.44140625" customWidth="1"/>
    <col min="6" max="6" width="18.109375" customWidth="1"/>
    <col min="7" max="7" width="6.44140625" customWidth="1"/>
    <col min="8" max="8" width="0.6640625" customWidth="1"/>
    <col min="9" max="9" width="13.109375" customWidth="1"/>
    <col min="10" max="10" width="2.109375" customWidth="1"/>
    <col min="11" max="11" width="12.44140625" customWidth="1"/>
    <col min="12" max="12" width="7.109375" customWidth="1"/>
    <col min="13" max="13" width="1.88671875" customWidth="1"/>
    <col min="14" max="14" width="12" hidden="1" customWidth="1"/>
    <col min="15" max="15" width="1.44140625" hidden="1" customWidth="1"/>
    <col min="16" max="16" width="12" hidden="1" customWidth="1"/>
    <col min="17" max="17" width="1.44140625" customWidth="1"/>
    <col min="18" max="18" width="6.33203125" customWidth="1"/>
    <col min="19" max="19" width="1.44140625" customWidth="1"/>
    <col min="20" max="20" width="15.5546875" customWidth="1"/>
    <col min="21" max="21" width="5.33203125" style="210" customWidth="1"/>
    <col min="22" max="22" width="4.33203125" customWidth="1"/>
    <col min="23" max="25" width="11.44140625" style="123" hidden="1" customWidth="1"/>
    <col min="26" max="26" width="5.109375" hidden="1" customWidth="1"/>
    <col min="27" max="30" width="11.44140625" hidden="1" customWidth="1"/>
    <col min="31" max="31" width="11.109375" customWidth="1"/>
    <col min="34" max="34" width="6.5546875" customWidth="1"/>
  </cols>
  <sheetData>
    <row r="1" spans="1:31" s="5" customFormat="1" ht="16.350000000000001" customHeight="1" thickBot="1" x14ac:dyDescent="0.3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209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5" customFormat="1" ht="15" thickTop="1" x14ac:dyDescent="0.3">
      <c r="A2" s="123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206"/>
      <c r="V2" s="59"/>
      <c r="W2" s="123"/>
      <c r="X2" s="288"/>
      <c r="Y2" s="123"/>
      <c r="Z2" s="123"/>
      <c r="AA2" s="123"/>
      <c r="AB2" s="123"/>
      <c r="AC2" s="123"/>
      <c r="AD2" s="123"/>
      <c r="AE2" s="123"/>
    </row>
    <row r="3" spans="1:31" s="5" customFormat="1" ht="18" x14ac:dyDescent="0.35">
      <c r="A3" s="123"/>
      <c r="B3" s="60"/>
      <c r="C3" s="64" t="s">
        <v>109</v>
      </c>
      <c r="D3" s="147"/>
      <c r="E3" s="64"/>
      <c r="F3" s="64"/>
      <c r="G3" s="62"/>
      <c r="H3" s="62"/>
      <c r="I3" s="229" t="s">
        <v>130</v>
      </c>
      <c r="J3" s="250"/>
      <c r="K3" s="62"/>
      <c r="L3" s="62"/>
      <c r="M3" s="62"/>
      <c r="N3" s="62"/>
      <c r="O3" s="62"/>
      <c r="P3" s="62"/>
      <c r="Q3" s="62"/>
      <c r="R3" s="62"/>
      <c r="S3" s="62"/>
      <c r="T3" s="62"/>
      <c r="U3" s="207"/>
      <c r="V3" s="63"/>
      <c r="W3" s="124"/>
      <c r="X3" s="123"/>
      <c r="Y3" s="123"/>
      <c r="Z3" s="123"/>
      <c r="AA3" s="123"/>
      <c r="AB3" s="123"/>
      <c r="AC3" s="123"/>
      <c r="AD3" s="123"/>
      <c r="AE3" s="123"/>
    </row>
    <row r="4" spans="1:31" s="5" customFormat="1" ht="9" customHeight="1" x14ac:dyDescent="0.35">
      <c r="A4" s="123"/>
      <c r="B4" s="60"/>
      <c r="C4" s="64"/>
      <c r="D4" s="147"/>
      <c r="E4" s="64"/>
      <c r="F4" s="64"/>
      <c r="G4" s="62"/>
      <c r="H4" s="62"/>
      <c r="I4" s="250"/>
      <c r="J4" s="250"/>
      <c r="K4" s="62"/>
      <c r="L4" s="62"/>
      <c r="M4" s="62"/>
      <c r="N4" s="62"/>
      <c r="O4" s="62"/>
      <c r="P4" s="62"/>
      <c r="Q4" s="62"/>
      <c r="R4" s="62"/>
      <c r="S4" s="62"/>
      <c r="T4" s="62"/>
      <c r="U4" s="207"/>
      <c r="V4" s="63"/>
      <c r="W4" s="124"/>
      <c r="X4" s="123"/>
      <c r="Y4" s="123"/>
      <c r="Z4" s="123"/>
      <c r="AA4" s="123"/>
      <c r="AB4" s="123"/>
      <c r="AC4" s="123"/>
      <c r="AD4" s="123"/>
      <c r="AE4" s="123"/>
    </row>
    <row r="5" spans="1:31" s="269" customFormat="1" ht="16.649999999999999" customHeight="1" x14ac:dyDescent="0.3">
      <c r="A5" s="259"/>
      <c r="B5" s="260"/>
      <c r="C5" s="271" t="s">
        <v>125</v>
      </c>
      <c r="D5" s="261"/>
      <c r="E5" s="261"/>
      <c r="F5" s="262"/>
      <c r="G5" s="263"/>
      <c r="H5" s="263"/>
      <c r="I5" s="325">
        <f>Berechnung!H5</f>
        <v>0</v>
      </c>
      <c r="J5" s="264"/>
      <c r="K5" s="265" t="s">
        <v>19</v>
      </c>
      <c r="L5" s="263"/>
      <c r="M5" s="203"/>
      <c r="N5" s="203"/>
      <c r="O5" s="203"/>
      <c r="P5" s="203"/>
      <c r="Q5" s="203"/>
      <c r="R5" s="203"/>
      <c r="S5" s="203"/>
      <c r="T5" s="203"/>
      <c r="U5" s="266"/>
      <c r="V5" s="267"/>
      <c r="W5" s="268"/>
      <c r="X5" s="259"/>
      <c r="Y5" s="259"/>
      <c r="Z5" s="259"/>
      <c r="AA5" s="259"/>
      <c r="AB5" s="259"/>
      <c r="AC5" s="259"/>
      <c r="AD5" s="282"/>
      <c r="AE5" s="259"/>
    </row>
    <row r="6" spans="1:31" s="5" customFormat="1" ht="4.6500000000000004" customHeight="1" x14ac:dyDescent="0.35">
      <c r="A6" s="123"/>
      <c r="B6" s="60"/>
      <c r="C6" s="62"/>
      <c r="D6" s="64"/>
      <c r="E6" s="64"/>
      <c r="F6" s="251"/>
      <c r="G6" s="147"/>
      <c r="H6" s="147"/>
      <c r="I6" s="270"/>
      <c r="J6" s="253"/>
      <c r="K6" s="224"/>
      <c r="L6" s="147"/>
      <c r="M6" s="62"/>
      <c r="N6" s="62"/>
      <c r="O6" s="62"/>
      <c r="P6" s="62"/>
      <c r="Q6" s="62"/>
      <c r="R6" s="62"/>
      <c r="S6" s="62"/>
      <c r="T6" s="62"/>
      <c r="U6" s="199"/>
      <c r="V6" s="68"/>
      <c r="W6" s="125"/>
      <c r="X6" s="123"/>
      <c r="Y6" s="123"/>
      <c r="Z6" s="123"/>
      <c r="AA6" s="123"/>
      <c r="AB6" s="123"/>
      <c r="AC6" s="123"/>
      <c r="AD6" s="123"/>
      <c r="AE6" s="123"/>
    </row>
    <row r="7" spans="1:31" s="5" customFormat="1" ht="15.6" x14ac:dyDescent="0.3">
      <c r="A7" s="123"/>
      <c r="B7" s="60"/>
      <c r="C7" s="62" t="s">
        <v>113</v>
      </c>
      <c r="D7" s="66" t="s">
        <v>63</v>
      </c>
      <c r="E7" s="66"/>
      <c r="F7" s="7"/>
      <c r="G7" s="147"/>
      <c r="H7" s="147"/>
      <c r="I7" s="323"/>
      <c r="J7" s="254"/>
      <c r="K7" s="302" t="s">
        <v>69</v>
      </c>
      <c r="L7" s="147"/>
      <c r="M7" s="62"/>
      <c r="N7" s="62"/>
      <c r="O7" s="62"/>
      <c r="P7" s="62"/>
      <c r="Q7" s="62"/>
      <c r="R7" s="62"/>
      <c r="S7" s="62"/>
      <c r="T7" s="62"/>
      <c r="U7" s="199"/>
      <c r="V7" s="68"/>
      <c r="W7" s="123"/>
      <c r="X7" s="123"/>
      <c r="Y7" s="123"/>
      <c r="Z7" s="123"/>
      <c r="AA7" s="123"/>
      <c r="AB7" s="123"/>
      <c r="AC7" s="123"/>
      <c r="AD7" s="123"/>
      <c r="AE7" s="123"/>
    </row>
    <row r="8" spans="1:31" s="5" customFormat="1" ht="8.1" customHeight="1" x14ac:dyDescent="0.3">
      <c r="A8" s="123"/>
      <c r="B8" s="60"/>
      <c r="C8" s="62"/>
      <c r="D8" s="62"/>
      <c r="E8" s="62"/>
      <c r="F8" s="7"/>
      <c r="G8" s="62"/>
      <c r="H8" s="62"/>
      <c r="I8" s="279">
        <v>7</v>
      </c>
      <c r="J8" s="62"/>
      <c r="K8" s="303"/>
      <c r="L8" s="62"/>
      <c r="M8" s="62"/>
      <c r="N8" s="62"/>
      <c r="O8" s="62"/>
      <c r="P8" s="62"/>
      <c r="Q8" s="62"/>
      <c r="R8" s="62"/>
      <c r="S8" s="62"/>
      <c r="T8" s="62"/>
      <c r="U8" s="199"/>
      <c r="V8" s="68"/>
      <c r="W8" s="123"/>
      <c r="X8" s="123"/>
      <c r="Y8" s="123"/>
      <c r="Z8" s="123"/>
      <c r="AA8" s="123"/>
      <c r="AB8" s="123"/>
      <c r="AC8" s="123"/>
      <c r="AD8" s="123"/>
      <c r="AE8" s="123"/>
    </row>
    <row r="9" spans="1:31" s="5" customFormat="1" ht="15.6" x14ac:dyDescent="0.3">
      <c r="A9" s="123"/>
      <c r="B9" s="60"/>
      <c r="C9" s="62" t="s">
        <v>113</v>
      </c>
      <c r="D9" s="66" t="s">
        <v>64</v>
      </c>
      <c r="E9" s="69"/>
      <c r="F9" s="7"/>
      <c r="G9" s="62"/>
      <c r="H9" s="62"/>
      <c r="I9" s="323"/>
      <c r="J9" s="254"/>
      <c r="K9" s="302" t="s">
        <v>70</v>
      </c>
      <c r="L9" s="62"/>
      <c r="M9" s="62"/>
      <c r="N9" s="62"/>
      <c r="O9" s="62"/>
      <c r="P9" s="62"/>
      <c r="Q9" s="62"/>
      <c r="R9" s="62"/>
      <c r="S9" s="62"/>
      <c r="T9" s="62"/>
      <c r="U9" s="199"/>
      <c r="V9" s="68"/>
      <c r="W9" s="123"/>
      <c r="X9" s="123">
        <f>I7*0.005*1300</f>
        <v>0</v>
      </c>
      <c r="Y9" s="123"/>
      <c r="Z9" s="123"/>
      <c r="AA9" s="123"/>
      <c r="AB9" s="123"/>
      <c r="AC9" s="123"/>
      <c r="AD9" s="123"/>
      <c r="AE9" s="123"/>
    </row>
    <row r="10" spans="1:31" s="5" customFormat="1" ht="8.1" customHeight="1" x14ac:dyDescent="0.3">
      <c r="A10" s="123"/>
      <c r="B10" s="60"/>
      <c r="C10" s="62"/>
      <c r="F10" s="7"/>
      <c r="G10" s="62"/>
      <c r="H10" s="147"/>
      <c r="I10" s="147"/>
      <c r="J10" s="147"/>
      <c r="K10" s="303"/>
      <c r="M10" s="62"/>
      <c r="N10" s="62"/>
      <c r="O10" s="62"/>
      <c r="P10" s="62"/>
      <c r="Q10" s="62"/>
      <c r="R10" s="62"/>
      <c r="S10" s="62"/>
      <c r="T10" s="62"/>
      <c r="U10" s="199"/>
      <c r="V10" s="68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s="5" customFormat="1" ht="15.6" x14ac:dyDescent="0.3">
      <c r="A11" s="123"/>
      <c r="B11" s="60"/>
      <c r="C11" s="62" t="s">
        <v>113</v>
      </c>
      <c r="D11" s="66" t="s">
        <v>65</v>
      </c>
      <c r="E11" s="69"/>
      <c r="G11" s="62"/>
      <c r="H11" s="62"/>
      <c r="I11" s="323"/>
      <c r="J11" s="254"/>
      <c r="K11" s="302" t="s">
        <v>71</v>
      </c>
      <c r="L11" s="62"/>
      <c r="M11" s="62"/>
      <c r="N11" s="62"/>
      <c r="O11" s="62"/>
      <c r="P11" s="62"/>
      <c r="Q11" s="62"/>
      <c r="R11" s="62"/>
      <c r="S11" s="62"/>
      <c r="T11" s="62"/>
      <c r="U11" s="199"/>
      <c r="V11" s="68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31" s="5" customFormat="1" ht="7.65" customHeight="1" x14ac:dyDescent="0.3">
      <c r="A12" s="123"/>
      <c r="B12" s="60"/>
      <c r="C12" s="62"/>
      <c r="D12" s="62"/>
      <c r="E12" s="62"/>
      <c r="F12" s="7"/>
      <c r="G12" s="62"/>
      <c r="H12" s="62"/>
      <c r="I12" s="62"/>
      <c r="J12" s="62"/>
      <c r="K12" s="303"/>
      <c r="L12" s="62"/>
      <c r="M12" s="62"/>
      <c r="N12" s="62"/>
      <c r="O12" s="62"/>
      <c r="P12" s="62"/>
      <c r="Q12" s="62"/>
      <c r="R12" s="62"/>
      <c r="S12" s="62"/>
      <c r="T12" s="62"/>
      <c r="U12" s="199"/>
      <c r="V12" s="68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31" s="5" customFormat="1" ht="15.6" x14ac:dyDescent="0.3">
      <c r="A13" s="123"/>
      <c r="B13" s="60"/>
      <c r="C13" s="62" t="s">
        <v>115</v>
      </c>
      <c r="D13" s="66" t="s">
        <v>114</v>
      </c>
      <c r="E13" s="62"/>
      <c r="F13" s="222" t="s">
        <v>116</v>
      </c>
      <c r="G13" s="297">
        <f>IF(I13="",0,I13/I5%)</f>
        <v>0</v>
      </c>
      <c r="H13" s="285"/>
      <c r="I13" s="324"/>
      <c r="J13" s="254"/>
      <c r="K13" s="302" t="s">
        <v>19</v>
      </c>
      <c r="L13" s="284"/>
      <c r="M13" s="62"/>
      <c r="N13" s="62"/>
      <c r="O13" s="62"/>
      <c r="P13" s="62"/>
      <c r="Q13" s="62"/>
      <c r="R13" s="62"/>
      <c r="S13" s="62"/>
      <c r="T13" s="62"/>
      <c r="U13" s="199"/>
      <c r="V13" s="68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31" s="5" customFormat="1" x14ac:dyDescent="0.3">
      <c r="A14" s="123"/>
      <c r="B14" s="60"/>
      <c r="C14" s="62"/>
      <c r="D14" s="62"/>
      <c r="E14" s="62"/>
      <c r="G14" s="249" t="s">
        <v>110</v>
      </c>
      <c r="H14" s="249"/>
      <c r="I14" s="326">
        <f>IF(K14=I5,0,IF(K14&gt;I5,K14-I5,K14-I5))</f>
        <v>0</v>
      </c>
      <c r="J14" s="248"/>
      <c r="K14" s="304">
        <f>I7+I9+I11</f>
        <v>0</v>
      </c>
      <c r="L14" s="249"/>
      <c r="M14" s="62"/>
      <c r="N14" s="62"/>
      <c r="O14" s="62"/>
      <c r="P14" s="62"/>
      <c r="Q14" s="62"/>
      <c r="R14" s="62"/>
      <c r="S14" s="62"/>
      <c r="T14" s="62"/>
      <c r="U14" s="199"/>
      <c r="V14" s="68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31" s="5" customFormat="1" ht="18" x14ac:dyDescent="0.35">
      <c r="A15" s="123"/>
      <c r="B15" s="60"/>
      <c r="C15" s="196" t="s">
        <v>100</v>
      </c>
      <c r="D15" s="197"/>
      <c r="E15" s="198"/>
      <c r="F15" s="62"/>
      <c r="G15" s="62"/>
      <c r="H15" s="62"/>
      <c r="I15" s="62"/>
      <c r="J15" s="62"/>
      <c r="K15" s="303"/>
      <c r="M15" s="62"/>
      <c r="O15" s="62"/>
      <c r="Q15" s="62"/>
      <c r="R15" s="147"/>
      <c r="S15" s="62"/>
      <c r="U15" s="199"/>
      <c r="V15" s="68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31" s="231" customFormat="1" ht="21" customHeight="1" x14ac:dyDescent="0.3">
      <c r="A16" s="227"/>
      <c r="B16" s="228"/>
      <c r="C16" s="433" t="s">
        <v>95</v>
      </c>
      <c r="D16" s="433"/>
      <c r="E16" s="232" t="s">
        <v>101</v>
      </c>
      <c r="F16" s="432" t="s">
        <v>117</v>
      </c>
      <c r="G16" s="432"/>
      <c r="H16" s="281"/>
      <c r="I16" s="62"/>
      <c r="J16" s="62"/>
      <c r="K16" s="305"/>
      <c r="L16" s="298" t="s">
        <v>203</v>
      </c>
      <c r="M16" s="230"/>
      <c r="Q16" s="257"/>
      <c r="R16" s="380"/>
      <c r="S16" s="257"/>
      <c r="T16" s="377" t="s">
        <v>129</v>
      </c>
      <c r="U16" s="257"/>
      <c r="V16" s="68"/>
      <c r="W16" s="201" t="s">
        <v>76</v>
      </c>
      <c r="X16" s="227"/>
      <c r="Y16" s="227"/>
      <c r="Z16" s="227"/>
      <c r="AA16" s="227"/>
      <c r="AB16" s="227"/>
      <c r="AC16" s="227"/>
      <c r="AD16" s="227"/>
      <c r="AE16" s="227"/>
    </row>
    <row r="17" spans="1:35" s="5" customFormat="1" ht="15" customHeight="1" x14ac:dyDescent="0.3">
      <c r="A17" s="123"/>
      <c r="B17" s="60"/>
      <c r="C17" s="195" t="s">
        <v>66</v>
      </c>
      <c r="D17" s="147"/>
      <c r="E17" s="62"/>
      <c r="F17" s="62"/>
      <c r="G17" s="62"/>
      <c r="H17" s="62"/>
      <c r="I17" s="62"/>
      <c r="J17" s="62"/>
      <c r="K17" s="303"/>
      <c r="L17" s="292" t="s">
        <v>127</v>
      </c>
      <c r="M17" s="62"/>
      <c r="N17" s="223">
        <v>2023</v>
      </c>
      <c r="O17" s="62"/>
      <c r="P17" s="223">
        <v>2024</v>
      </c>
      <c r="Q17" s="62"/>
      <c r="R17" s="377"/>
      <c r="S17" s="62"/>
      <c r="T17" s="223">
        <v>2026</v>
      </c>
      <c r="U17" s="199"/>
      <c r="V17" s="68"/>
      <c r="W17" s="293">
        <v>1</v>
      </c>
      <c r="X17" s="294">
        <v>2</v>
      </c>
      <c r="Y17" s="294" t="s">
        <v>167</v>
      </c>
      <c r="Z17" s="123"/>
      <c r="AA17" s="431" t="s">
        <v>75</v>
      </c>
      <c r="AB17" s="431"/>
      <c r="AC17" s="431"/>
      <c r="AD17" s="123"/>
      <c r="AE17" s="123"/>
    </row>
    <row r="18" spans="1:35" s="5" customFormat="1" ht="24.9" customHeight="1" x14ac:dyDescent="0.35">
      <c r="A18" s="123"/>
      <c r="B18" s="60"/>
      <c r="C18" s="199" t="s">
        <v>72</v>
      </c>
      <c r="D18" s="252" t="s">
        <v>186</v>
      </c>
      <c r="E18" s="233" t="s">
        <v>195</v>
      </c>
      <c r="F18" s="222" t="s">
        <v>104</v>
      </c>
      <c r="G18" s="277">
        <f>IF(I18&lt;=8,I7*I18%,0)</f>
        <v>0</v>
      </c>
      <c r="H18" s="283"/>
      <c r="I18" s="200"/>
      <c r="J18" s="255"/>
      <c r="K18" s="306" t="s">
        <v>111</v>
      </c>
      <c r="L18" s="289" t="str">
        <f>"gestaffelt 1300 ... 300"</f>
        <v>gestaffelt 1300 ... 300</v>
      </c>
      <c r="M18" s="62"/>
      <c r="N18" s="275">
        <f>$AA$18*Input!K20+$AB$18*Input!K21+$AC$18*Input!K22</f>
        <v>0</v>
      </c>
      <c r="O18" s="327"/>
      <c r="P18" s="275">
        <f>IF(I7&gt;=100,$AA$18*Input!L20+$AB$18*Input!L21+$AC$18*Input!L22,0)</f>
        <v>0</v>
      </c>
      <c r="Q18" s="62"/>
      <c r="R18" s="381"/>
      <c r="S18" s="62"/>
      <c r="T18" s="275">
        <f>IF(I7&gt;=0,$AA$18*Input!N20+$AB$18*Input!N21+$AC$18*Input!N22,0)</f>
        <v>0</v>
      </c>
      <c r="U18" s="223" t="s">
        <v>92</v>
      </c>
      <c r="V18" s="68"/>
      <c r="W18" s="244">
        <f>IF(I18&lt;=0,0,(IF(I18&gt;=1,1,I18)))</f>
        <v>0</v>
      </c>
      <c r="X18" s="244">
        <f>IF(I18&lt;=1,0,(IF(I18&gt;2,1,I18-1)))</f>
        <v>0</v>
      </c>
      <c r="Y18" s="245">
        <f>IF(I18&lt;=0,0,(IF(I18&gt;=8,6,(IF(I18&lt;=8,I18-W18-X18)))))</f>
        <v>0</v>
      </c>
      <c r="Z18" s="123"/>
      <c r="AA18" s="123">
        <f>$I$7*W18%</f>
        <v>0</v>
      </c>
      <c r="AB18" s="123">
        <f>$I$7*X18%</f>
        <v>0</v>
      </c>
      <c r="AC18" s="123">
        <f>$I$7*Y18%</f>
        <v>0</v>
      </c>
      <c r="AD18" s="123">
        <f>SUM(AA18:AC18)</f>
        <v>0</v>
      </c>
      <c r="AE18" s="123"/>
    </row>
    <row r="19" spans="1:35" s="5" customFormat="1" ht="9" customHeight="1" x14ac:dyDescent="0.3">
      <c r="A19" s="123"/>
      <c r="B19" s="60"/>
      <c r="C19" s="62"/>
      <c r="D19" s="66"/>
      <c r="E19" s="202"/>
      <c r="G19" s="62"/>
      <c r="H19" s="62"/>
      <c r="I19" s="280"/>
      <c r="J19" s="147"/>
      <c r="K19" s="306"/>
      <c r="L19" s="225"/>
      <c r="M19" s="62"/>
      <c r="N19" s="226"/>
      <c r="O19" s="62"/>
      <c r="P19" s="226"/>
      <c r="Q19" s="62"/>
      <c r="R19" s="226"/>
      <c r="S19" s="62"/>
      <c r="T19" s="226"/>
      <c r="U19" s="223"/>
      <c r="V19" s="68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5" s="5" customFormat="1" ht="24.9" customHeight="1" x14ac:dyDescent="0.35">
      <c r="A20" s="123"/>
      <c r="B20" s="60"/>
      <c r="C20" s="199" t="s">
        <v>74</v>
      </c>
      <c r="D20" s="252" t="s">
        <v>78</v>
      </c>
      <c r="E20" s="233" t="s">
        <v>119</v>
      </c>
      <c r="F20" s="222" t="s">
        <v>85</v>
      </c>
      <c r="G20" s="277">
        <f>ROUND(G18,1)</f>
        <v>0</v>
      </c>
      <c r="H20" s="283"/>
      <c r="I20" s="200"/>
      <c r="J20" s="255"/>
      <c r="K20" s="306" t="s">
        <v>83</v>
      </c>
      <c r="L20" s="289">
        <f>Input!M24</f>
        <v>200</v>
      </c>
      <c r="M20" s="62"/>
      <c r="N20" s="275">
        <f>$I$20*Input!K24</f>
        <v>0</v>
      </c>
      <c r="O20" s="327"/>
      <c r="P20" s="275">
        <f>$I$20*Input!L24</f>
        <v>0</v>
      </c>
      <c r="Q20" s="62"/>
      <c r="R20" s="381"/>
      <c r="S20" s="62"/>
      <c r="T20" s="275">
        <f>$I$20*Input!N24</f>
        <v>0</v>
      </c>
      <c r="U20" s="320" t="s">
        <v>92</v>
      </c>
      <c r="V20" s="68"/>
      <c r="W20" s="244"/>
      <c r="X20" s="244"/>
      <c r="Y20" s="245"/>
      <c r="Z20" s="123"/>
      <c r="AA20" s="123"/>
      <c r="AB20" s="123"/>
      <c r="AC20" s="123"/>
      <c r="AD20" s="123"/>
      <c r="AE20" s="123"/>
    </row>
    <row r="21" spans="1:35" s="5" customFormat="1" ht="9" customHeight="1" x14ac:dyDescent="0.3">
      <c r="A21" s="123"/>
      <c r="B21" s="60"/>
      <c r="C21" s="62"/>
      <c r="D21" s="66"/>
      <c r="E21" s="202"/>
      <c r="G21" s="62"/>
      <c r="H21" s="62"/>
      <c r="J21" s="147"/>
      <c r="K21" s="306"/>
      <c r="L21" s="287"/>
      <c r="M21" s="62"/>
      <c r="N21" s="226"/>
      <c r="O21" s="62"/>
      <c r="P21" s="226"/>
      <c r="Q21" s="62"/>
      <c r="R21" s="226"/>
      <c r="S21" s="62"/>
      <c r="T21" s="226"/>
      <c r="U21" s="223"/>
      <c r="V21" s="68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5" s="5" customFormat="1" ht="24.9" customHeight="1" x14ac:dyDescent="0.3">
      <c r="A22" s="123"/>
      <c r="B22" s="60"/>
      <c r="C22" s="199" t="s">
        <v>77</v>
      </c>
      <c r="D22" s="195" t="s">
        <v>187</v>
      </c>
      <c r="E22" s="311" t="s">
        <v>141</v>
      </c>
      <c r="F22" s="204" t="s">
        <v>140</v>
      </c>
      <c r="G22" s="277">
        <f>IF(I11="",0,I11)</f>
        <v>0</v>
      </c>
      <c r="H22" s="203"/>
      <c r="I22" s="200"/>
      <c r="J22" s="255"/>
      <c r="K22" s="306" t="s">
        <v>82</v>
      </c>
      <c r="L22" s="290">
        <f>Input!M25</f>
        <v>200</v>
      </c>
      <c r="M22" s="62"/>
      <c r="N22" s="275">
        <f>$I$22*Input!K25</f>
        <v>0</v>
      </c>
      <c r="O22" s="62"/>
      <c r="P22" s="275">
        <f>$I$22*Input!L25</f>
        <v>0</v>
      </c>
      <c r="Q22" s="62"/>
      <c r="R22" s="381"/>
      <c r="S22" s="62"/>
      <c r="T22" s="275">
        <f>$I$22*Input!N25</f>
        <v>0</v>
      </c>
      <c r="U22" s="223" t="s">
        <v>92</v>
      </c>
      <c r="V22" s="68"/>
      <c r="W22" s="123"/>
      <c r="X22" s="123"/>
      <c r="Y22" s="123"/>
      <c r="Z22" s="123"/>
      <c r="AA22" s="431" t="s">
        <v>132</v>
      </c>
      <c r="AB22" s="431"/>
      <c r="AC22" s="431"/>
      <c r="AD22" s="123"/>
      <c r="AE22" s="123"/>
      <c r="AI22" s="359"/>
    </row>
    <row r="23" spans="1:35" s="5" customFormat="1" ht="9" customHeight="1" x14ac:dyDescent="0.3">
      <c r="A23" s="123"/>
      <c r="B23" s="60"/>
      <c r="C23" s="62"/>
      <c r="D23" s="66"/>
      <c r="E23" s="202"/>
      <c r="G23" s="62"/>
      <c r="H23" s="62"/>
      <c r="J23" s="147"/>
      <c r="K23" s="306"/>
      <c r="L23" s="287"/>
      <c r="M23" s="62"/>
      <c r="N23" s="226"/>
      <c r="O23" s="62"/>
      <c r="P23" s="226"/>
      <c r="Q23" s="62"/>
      <c r="R23" s="226"/>
      <c r="S23" s="62"/>
      <c r="T23" s="226"/>
      <c r="U23" s="223"/>
      <c r="V23" s="68"/>
      <c r="W23" s="293">
        <v>1</v>
      </c>
      <c r="X23" s="294" t="s">
        <v>73</v>
      </c>
      <c r="Y23" s="294" t="s">
        <v>124</v>
      </c>
      <c r="Z23" s="258"/>
      <c r="AA23" s="258">
        <v>1</v>
      </c>
      <c r="AB23" s="258" t="s">
        <v>73</v>
      </c>
      <c r="AC23" s="258" t="s">
        <v>84</v>
      </c>
      <c r="AD23" s="123"/>
      <c r="AE23" s="123"/>
    </row>
    <row r="24" spans="1:35" s="5" customFormat="1" ht="24.9" customHeight="1" x14ac:dyDescent="0.35">
      <c r="A24" s="123"/>
      <c r="B24" s="60"/>
      <c r="C24" s="199" t="s">
        <v>79</v>
      </c>
      <c r="D24" s="195" t="s">
        <v>80</v>
      </c>
      <c r="E24" s="365" t="s">
        <v>196</v>
      </c>
      <c r="F24" s="222" t="s">
        <v>105</v>
      </c>
      <c r="G24" s="277">
        <f>IF(I24&lt;=6,I9*I24%,IF(I24&gt;6,I9*6%))</f>
        <v>0</v>
      </c>
      <c r="H24" s="283"/>
      <c r="I24" s="200"/>
      <c r="J24" s="327"/>
      <c r="K24" s="306" t="s">
        <v>112</v>
      </c>
      <c r="L24" s="289" t="str">
        <f>"gestaffelt 1000 ... 200"</f>
        <v>gestaffelt 1000 ... 200</v>
      </c>
      <c r="M24" s="62"/>
      <c r="N24" s="275">
        <f>$AA$24*Input!K26+$AB$24*Input!K27+$AC$24*Input!K28</f>
        <v>0</v>
      </c>
      <c r="O24" s="62"/>
      <c r="P24" s="275">
        <f>$AA$24*Input!L26+$AB$24*Input!L27+$AC$24*Input!L28</f>
        <v>0</v>
      </c>
      <c r="Q24" s="62"/>
      <c r="R24" s="381"/>
      <c r="S24" s="62"/>
      <c r="T24" s="275">
        <f>$AA$24*Input!N26+$AB$24*Input!N27+$AC$24*Input!N28</f>
        <v>0</v>
      </c>
      <c r="U24" s="223" t="s">
        <v>92</v>
      </c>
      <c r="V24" s="68"/>
      <c r="W24" s="244">
        <f>IF(I24&lt;1,0,(IF(I24&gt;=1,1,I24-1)))</f>
        <v>0</v>
      </c>
      <c r="X24" s="244">
        <f>IF(I24&lt;=1,0,(IF(I24&gt;=3,2,I24-1)))</f>
        <v>0</v>
      </c>
      <c r="Y24" s="245">
        <f>IF(I24&lt;=0,0,(IF(I24&gt;6,3,(IF(I24&lt;=6,I24-W24-X24)))))</f>
        <v>0</v>
      </c>
      <c r="Z24" s="123"/>
      <c r="AA24" s="123">
        <f>I9*W24%</f>
        <v>0</v>
      </c>
      <c r="AB24" s="123">
        <f>$I$9*X24%</f>
        <v>0</v>
      </c>
      <c r="AC24" s="123">
        <f>$I$9*Y24%</f>
        <v>0</v>
      </c>
      <c r="AD24" s="123"/>
      <c r="AE24" s="123"/>
    </row>
    <row r="25" spans="1:35" s="5" customFormat="1" ht="9" customHeight="1" x14ac:dyDescent="0.3">
      <c r="A25" s="123"/>
      <c r="B25" s="60"/>
      <c r="C25" s="62"/>
      <c r="D25" s="66"/>
      <c r="E25" s="202"/>
      <c r="G25" s="62"/>
      <c r="H25" s="62"/>
      <c r="J25" s="147"/>
      <c r="K25" s="306"/>
      <c r="L25" s="287"/>
      <c r="M25" s="62"/>
      <c r="N25" s="226"/>
      <c r="O25" s="62"/>
      <c r="P25" s="226"/>
      <c r="Q25" s="62"/>
      <c r="R25" s="226"/>
      <c r="S25" s="62"/>
      <c r="T25" s="226"/>
      <c r="U25" s="223"/>
      <c r="V25" s="68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5" s="5" customFormat="1" ht="24.9" customHeight="1" x14ac:dyDescent="0.35">
      <c r="A26" s="123"/>
      <c r="B26" s="60"/>
      <c r="C26" s="195" t="s">
        <v>188</v>
      </c>
      <c r="E26" s="233" t="s">
        <v>126</v>
      </c>
      <c r="F26" s="204" t="s">
        <v>120</v>
      </c>
      <c r="G26" s="277">
        <f>ROUND(I7-AD18,1)</f>
        <v>0</v>
      </c>
      <c r="H26" s="283"/>
      <c r="I26" s="200"/>
      <c r="J26" s="327"/>
      <c r="K26" s="306" t="s">
        <v>83</v>
      </c>
      <c r="L26" s="290">
        <f>Input!M30</f>
        <v>60</v>
      </c>
      <c r="M26" s="62"/>
      <c r="N26" s="275">
        <f>$I$26*Input!K30</f>
        <v>0</v>
      </c>
      <c r="O26" s="327"/>
      <c r="P26" s="275">
        <f>$I$26*Input!L30</f>
        <v>0</v>
      </c>
      <c r="Q26" s="62"/>
      <c r="R26" s="381"/>
      <c r="S26" s="62"/>
      <c r="T26" s="275">
        <f>$I$26*Input!N30</f>
        <v>0</v>
      </c>
      <c r="U26" s="223" t="s">
        <v>92</v>
      </c>
      <c r="V26" s="68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5" s="5" customFormat="1" ht="9" customHeight="1" x14ac:dyDescent="0.3">
      <c r="A27" s="123"/>
      <c r="B27" s="60"/>
      <c r="C27" s="62"/>
      <c r="D27" s="66"/>
      <c r="E27" s="202"/>
      <c r="G27" s="62"/>
      <c r="H27" s="62"/>
      <c r="J27" s="147"/>
      <c r="K27" s="306"/>
      <c r="L27" s="287"/>
      <c r="M27" s="62"/>
      <c r="N27" s="226"/>
      <c r="O27" s="62"/>
      <c r="P27" s="226"/>
      <c r="Q27" s="62"/>
      <c r="R27" s="226"/>
      <c r="S27" s="62"/>
      <c r="T27" s="226"/>
      <c r="U27" s="223"/>
      <c r="V27" s="68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5" s="5" customFormat="1" ht="24.9" customHeight="1" x14ac:dyDescent="0.3">
      <c r="A28" s="123"/>
      <c r="B28" s="60"/>
      <c r="C28" s="195" t="s">
        <v>87</v>
      </c>
      <c r="D28" s="66"/>
      <c r="E28" s="233" t="s">
        <v>168</v>
      </c>
      <c r="F28" s="205"/>
      <c r="G28" s="203"/>
      <c r="H28" s="203"/>
      <c r="I28" s="200"/>
      <c r="J28" s="256"/>
      <c r="K28" s="306" t="s">
        <v>86</v>
      </c>
      <c r="L28" s="290">
        <f>Input!N31</f>
        <v>600</v>
      </c>
      <c r="M28" s="62"/>
      <c r="N28" s="275">
        <f>$I$28*Input!K31</f>
        <v>0</v>
      </c>
      <c r="O28" s="62"/>
      <c r="P28" s="275">
        <f>$I$28*Input!L31</f>
        <v>0</v>
      </c>
      <c r="Q28" s="62"/>
      <c r="R28" s="381"/>
      <c r="S28" s="62"/>
      <c r="T28" s="275">
        <f>$I$28*Input!N31</f>
        <v>0</v>
      </c>
      <c r="U28" s="223" t="s">
        <v>92</v>
      </c>
      <c r="V28" s="68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5" s="5" customFormat="1" ht="9" customHeight="1" x14ac:dyDescent="0.3">
      <c r="A29" s="123"/>
      <c r="B29" s="60"/>
      <c r="C29" s="62"/>
      <c r="D29" s="66"/>
      <c r="E29" s="202"/>
      <c r="G29" s="62"/>
      <c r="H29" s="62"/>
      <c r="J29" s="147"/>
      <c r="K29" s="306"/>
      <c r="L29" s="287"/>
      <c r="M29" s="62"/>
      <c r="N29" s="226"/>
      <c r="O29" s="62"/>
      <c r="P29" s="226"/>
      <c r="Q29" s="62"/>
      <c r="R29" s="226"/>
      <c r="S29" s="62"/>
      <c r="T29" s="226"/>
      <c r="U29" s="223"/>
      <c r="V29" s="68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5" s="5" customFormat="1" ht="24.9" customHeight="1" x14ac:dyDescent="0.3">
      <c r="A30" s="123"/>
      <c r="B30" s="60"/>
      <c r="C30" s="195" t="s">
        <v>67</v>
      </c>
      <c r="E30" s="356" t="s">
        <v>164</v>
      </c>
      <c r="F30" s="204" t="s">
        <v>143</v>
      </c>
      <c r="G30" s="277">
        <f>I9</f>
        <v>0</v>
      </c>
      <c r="H30" s="283"/>
      <c r="I30" s="200"/>
      <c r="J30" s="256"/>
      <c r="K30" s="306" t="s">
        <v>81</v>
      </c>
      <c r="L30" s="290">
        <f>Input!M32</f>
        <v>100</v>
      </c>
      <c r="M30" s="62"/>
      <c r="N30" s="275">
        <f>$I$30*Input!K32</f>
        <v>0</v>
      </c>
      <c r="O30" s="62"/>
      <c r="P30" s="275">
        <f>$I$30*Input!L32</f>
        <v>0</v>
      </c>
      <c r="Q30" s="62"/>
      <c r="R30" s="381"/>
      <c r="S30" s="62"/>
      <c r="T30" s="275">
        <f>IF(E31="",$I$30*Input!N32,0)</f>
        <v>0</v>
      </c>
      <c r="U30" s="223" t="s">
        <v>92</v>
      </c>
      <c r="V30" s="68"/>
      <c r="W30" s="123"/>
      <c r="X30" s="123"/>
      <c r="Y30" s="123"/>
      <c r="Z30" s="123"/>
      <c r="AA30" s="123"/>
      <c r="AB30" s="123"/>
      <c r="AC30" s="123"/>
      <c r="AD30" s="123"/>
      <c r="AE30" s="123"/>
    </row>
    <row r="31" spans="1:35" s="5" customFormat="1" ht="9" customHeight="1" x14ac:dyDescent="0.3">
      <c r="A31" s="123"/>
      <c r="B31" s="60"/>
      <c r="C31" s="62"/>
      <c r="D31" s="66"/>
      <c r="E31" s="333" t="str">
        <f>IF(W32&lt;0.3,"Der RGV-Besatz ist zu gering!",IF(W32&gt;1.4,"Der RGV-Besatz ist zu hoch!",""))</f>
        <v/>
      </c>
      <c r="G31" s="62"/>
      <c r="H31" s="62"/>
      <c r="J31" s="147"/>
      <c r="K31" s="306"/>
      <c r="L31" s="287"/>
      <c r="M31" s="62"/>
      <c r="N31" s="226"/>
      <c r="O31" s="62"/>
      <c r="P31" s="226"/>
      <c r="Q31" s="62"/>
      <c r="R31" s="226"/>
      <c r="S31" s="62"/>
      <c r="T31" s="226"/>
      <c r="U31" s="223"/>
      <c r="V31" s="68"/>
      <c r="W31" s="123" t="s">
        <v>146</v>
      </c>
      <c r="X31" s="123"/>
      <c r="Y31" s="123"/>
      <c r="Z31" s="123"/>
      <c r="AA31" s="123"/>
      <c r="AB31" s="123"/>
      <c r="AC31" s="123"/>
      <c r="AD31" s="123"/>
      <c r="AE31" s="123"/>
    </row>
    <row r="32" spans="1:35" s="5" customFormat="1" ht="24.9" customHeight="1" x14ac:dyDescent="0.3">
      <c r="A32" s="123"/>
      <c r="B32" s="60"/>
      <c r="C32" s="195" t="s">
        <v>68</v>
      </c>
      <c r="E32" s="233"/>
      <c r="F32" s="222" t="s">
        <v>88</v>
      </c>
      <c r="G32" s="277">
        <f>I9</f>
        <v>0</v>
      </c>
      <c r="H32" s="283"/>
      <c r="I32" s="200"/>
      <c r="J32" s="255"/>
      <c r="K32" s="306" t="s">
        <v>81</v>
      </c>
      <c r="L32" s="290">
        <f>Input!M33</f>
        <v>225</v>
      </c>
      <c r="M32" s="62"/>
      <c r="N32" s="275">
        <f>$I$32*Input!K33</f>
        <v>0</v>
      </c>
      <c r="O32" s="62"/>
      <c r="P32" s="275">
        <f>$I$32*Input!L33</f>
        <v>0</v>
      </c>
      <c r="Q32" s="62"/>
      <c r="R32" s="381"/>
      <c r="S32" s="62"/>
      <c r="T32" s="275">
        <f>$I$32*Input!N33</f>
        <v>0</v>
      </c>
      <c r="U32" s="223" t="s">
        <v>92</v>
      </c>
      <c r="V32" s="68"/>
      <c r="W32" s="330">
        <f>IF(I9="",1,((Berechnung!K6*Input!H43)+(Berechnung!K8*Input!H44)+Berechnung!K10)/I9)</f>
        <v>1</v>
      </c>
      <c r="X32" s="123"/>
      <c r="Y32" s="123"/>
      <c r="Z32" s="123"/>
      <c r="AA32" s="431"/>
      <c r="AB32" s="431"/>
      <c r="AC32" s="431"/>
      <c r="AD32" s="123"/>
      <c r="AE32" s="123"/>
    </row>
    <row r="33" spans="1:31" s="5" customFormat="1" ht="9" customHeight="1" x14ac:dyDescent="0.3">
      <c r="A33" s="123"/>
      <c r="B33" s="60"/>
      <c r="C33" s="62"/>
      <c r="D33" s="66"/>
      <c r="E33" s="202"/>
      <c r="G33" s="62"/>
      <c r="H33" s="62"/>
      <c r="J33" s="147"/>
      <c r="K33" s="306"/>
      <c r="L33" s="287"/>
      <c r="M33" s="62"/>
      <c r="N33" s="226"/>
      <c r="O33" s="62"/>
      <c r="P33" s="226"/>
      <c r="Q33" s="62"/>
      <c r="R33" s="226"/>
      <c r="S33" s="62"/>
      <c r="T33" s="226"/>
      <c r="U33" s="223"/>
      <c r="V33" s="68"/>
      <c r="W33" s="123"/>
      <c r="X33" s="123"/>
      <c r="Y33" s="123"/>
      <c r="Z33" s="123"/>
      <c r="AA33" s="123"/>
      <c r="AB33" s="123"/>
      <c r="AC33" s="123"/>
      <c r="AD33" s="123"/>
      <c r="AE33" s="123"/>
    </row>
    <row r="34" spans="1:31" s="5" customFormat="1" ht="24.9" customHeight="1" x14ac:dyDescent="0.35">
      <c r="A34" s="123"/>
      <c r="B34" s="60"/>
      <c r="C34" s="195" t="s">
        <v>89</v>
      </c>
      <c r="E34" s="233" t="s">
        <v>133</v>
      </c>
      <c r="F34" s="312" t="s">
        <v>135</v>
      </c>
      <c r="G34" s="321" t="s">
        <v>139</v>
      </c>
      <c r="H34" s="313"/>
      <c r="I34" s="200"/>
      <c r="J34" s="256"/>
      <c r="K34" s="306" t="s">
        <v>90</v>
      </c>
      <c r="L34" s="291">
        <f>Input!M34</f>
        <v>150</v>
      </c>
      <c r="M34" s="327" t="s">
        <v>166</v>
      </c>
      <c r="N34" s="275">
        <f>$I$34*Input!K34</f>
        <v>0</v>
      </c>
      <c r="O34" s="62"/>
      <c r="P34" s="275">
        <f>$I$34*Input!L34</f>
        <v>0</v>
      </c>
      <c r="Q34" s="62"/>
      <c r="R34" s="381"/>
      <c r="S34" s="62"/>
      <c r="T34" s="275">
        <f>$I$34*Input!N34</f>
        <v>0</v>
      </c>
      <c r="U34" s="223" t="s">
        <v>92</v>
      </c>
      <c r="V34" s="68"/>
      <c r="W34" s="123"/>
      <c r="X34" s="123"/>
      <c r="Y34" s="123"/>
      <c r="Z34" s="123"/>
      <c r="AA34" s="123"/>
      <c r="AB34" s="123"/>
      <c r="AC34" s="123"/>
      <c r="AD34" s="123"/>
      <c r="AE34" s="123"/>
    </row>
    <row r="35" spans="1:31" s="5" customFormat="1" ht="23.4" customHeight="1" x14ac:dyDescent="0.3">
      <c r="A35" s="123"/>
      <c r="B35" s="60"/>
      <c r="C35" s="252"/>
      <c r="D35" s="147"/>
      <c r="E35" s="233"/>
      <c r="F35" s="204" t="s">
        <v>134</v>
      </c>
      <c r="G35" s="358">
        <f>IF(I11="",I7-AD18,I11+I7-AD18)</f>
        <v>0</v>
      </c>
      <c r="H35" s="313"/>
      <c r="I35" s="200"/>
      <c r="J35" s="256"/>
      <c r="K35" s="306" t="s">
        <v>83</v>
      </c>
      <c r="L35" s="291">
        <f>Input!M35</f>
        <v>50</v>
      </c>
      <c r="M35" s="62"/>
      <c r="N35" s="275">
        <f>$I$35*Input!K35</f>
        <v>0</v>
      </c>
      <c r="O35" s="62"/>
      <c r="P35" s="275">
        <f>$I$35*Input!L35</f>
        <v>0</v>
      </c>
      <c r="Q35" s="62"/>
      <c r="R35" s="381"/>
      <c r="S35" s="62"/>
      <c r="T35" s="275">
        <f>$I$35*Input!N35</f>
        <v>0</v>
      </c>
      <c r="U35" s="310" t="s">
        <v>92</v>
      </c>
      <c r="V35" s="68"/>
      <c r="W35" s="123"/>
      <c r="X35" s="123"/>
      <c r="Y35" s="123"/>
      <c r="Z35" s="123"/>
      <c r="AA35" s="123"/>
      <c r="AB35" s="123"/>
      <c r="AC35" s="123"/>
      <c r="AD35" s="123"/>
      <c r="AE35" s="123"/>
    </row>
    <row r="36" spans="1:31" s="5" customFormat="1" ht="9" customHeight="1" x14ac:dyDescent="0.3">
      <c r="A36" s="123"/>
      <c r="B36" s="60"/>
      <c r="C36" s="62"/>
      <c r="D36" s="66"/>
      <c r="E36" s="202"/>
      <c r="G36" s="62"/>
      <c r="H36" s="62"/>
      <c r="I36" s="322"/>
      <c r="J36" s="147"/>
      <c r="K36" s="306"/>
      <c r="L36" s="287"/>
      <c r="M36" s="62"/>
      <c r="N36" s="226"/>
      <c r="O36" s="62"/>
      <c r="P36" s="226"/>
      <c r="Q36" s="62"/>
      <c r="R36" s="226"/>
      <c r="S36" s="62"/>
      <c r="T36" s="226"/>
      <c r="U36" s="223"/>
      <c r="V36" s="68"/>
      <c r="W36" s="123"/>
      <c r="X36" s="123"/>
      <c r="Y36" s="123"/>
      <c r="Z36" s="123"/>
      <c r="AA36" s="123"/>
      <c r="AB36" s="123"/>
      <c r="AC36" s="123"/>
      <c r="AD36" s="123"/>
      <c r="AE36" s="123"/>
    </row>
    <row r="37" spans="1:31" s="5" customFormat="1" ht="24.9" customHeight="1" x14ac:dyDescent="0.3">
      <c r="A37" s="123"/>
      <c r="B37" s="60"/>
      <c r="C37" s="195" t="s">
        <v>197</v>
      </c>
      <c r="E37" s="233" t="s">
        <v>102</v>
      </c>
      <c r="F37" s="204"/>
      <c r="G37" s="203"/>
      <c r="H37" s="314"/>
      <c r="I37" s="319">
        <f>I13</f>
        <v>0</v>
      </c>
      <c r="J37" s="256"/>
      <c r="K37" s="306" t="s">
        <v>91</v>
      </c>
      <c r="L37" s="290">
        <f>Input!M36</f>
        <v>40</v>
      </c>
      <c r="M37" s="62"/>
      <c r="N37" s="275">
        <f>$I$37*Input!K36</f>
        <v>0</v>
      </c>
      <c r="O37" s="62"/>
      <c r="P37" s="275">
        <f>$I$37*Input!L36</f>
        <v>0</v>
      </c>
      <c r="Q37" s="62"/>
      <c r="R37" s="381"/>
      <c r="S37" s="62"/>
      <c r="T37" s="275">
        <f>$I$37*Input!N36</f>
        <v>0</v>
      </c>
      <c r="U37" s="223" t="s">
        <v>92</v>
      </c>
      <c r="V37" s="68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s="5" customFormat="1" ht="9" customHeight="1" x14ac:dyDescent="0.3">
      <c r="A38" s="123"/>
      <c r="B38" s="60"/>
      <c r="C38" s="62"/>
      <c r="D38" s="66"/>
      <c r="E38" s="202"/>
      <c r="G38" s="62"/>
      <c r="H38" s="62"/>
      <c r="J38" s="147"/>
      <c r="K38" s="257"/>
      <c r="L38" s="225"/>
      <c r="M38" s="62"/>
      <c r="N38" s="226"/>
      <c r="O38" s="62"/>
      <c r="P38" s="226"/>
      <c r="Q38" s="62"/>
      <c r="R38" s="226"/>
      <c r="S38" s="62"/>
      <c r="T38" s="226"/>
      <c r="U38" s="223"/>
      <c r="V38" s="68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s="5" customFormat="1" ht="29.25" customHeight="1" thickBot="1" x14ac:dyDescent="0.35">
      <c r="A39" s="123"/>
      <c r="B39" s="60"/>
      <c r="C39" s="211" t="s">
        <v>189</v>
      </c>
      <c r="D39" s="212"/>
      <c r="E39" s="213"/>
      <c r="F39" s="214"/>
      <c r="G39" s="215"/>
      <c r="H39" s="215"/>
      <c r="I39" s="214"/>
      <c r="J39" s="215"/>
      <c r="K39" s="215"/>
      <c r="L39" s="215"/>
      <c r="M39" s="215"/>
      <c r="N39" s="276">
        <f>SUM(N18:N37)</f>
        <v>0</v>
      </c>
      <c r="O39" s="215"/>
      <c r="P39" s="276">
        <f>SUM(P18:P37)</f>
        <v>0</v>
      </c>
      <c r="Q39" s="215"/>
      <c r="R39" s="382"/>
      <c r="S39" s="215"/>
      <c r="T39" s="276">
        <f>SUM(T18:T37)</f>
        <v>0</v>
      </c>
      <c r="U39" s="216" t="s">
        <v>92</v>
      </c>
      <c r="V39" s="68"/>
      <c r="W39" s="123"/>
      <c r="X39" s="123"/>
      <c r="Y39" s="123"/>
      <c r="Z39" s="123"/>
      <c r="AA39" s="123"/>
      <c r="AB39" s="123"/>
      <c r="AC39" s="123"/>
      <c r="AD39" s="123"/>
      <c r="AE39" s="123"/>
    </row>
    <row r="40" spans="1:31" ht="26.1" customHeight="1" thickTop="1" thickBot="1" x14ac:dyDescent="0.35">
      <c r="A40" s="123"/>
      <c r="B40" s="79"/>
      <c r="C40" s="307" t="s">
        <v>190</v>
      </c>
      <c r="D40" s="80"/>
      <c r="E40" s="80"/>
      <c r="F40" s="80"/>
      <c r="G40" s="80"/>
      <c r="H40" s="80"/>
      <c r="I40" s="80"/>
      <c r="J40" s="169"/>
      <c r="K40" s="357" t="s">
        <v>165</v>
      </c>
      <c r="L40" s="370" t="s">
        <v>175</v>
      </c>
      <c r="M40" s="169"/>
      <c r="N40" s="169"/>
      <c r="O40" s="169"/>
      <c r="P40" s="169"/>
      <c r="Q40" s="80"/>
      <c r="R40" s="370" t="s">
        <v>207</v>
      </c>
      <c r="S40" s="80"/>
      <c r="T40" s="80"/>
      <c r="U40" s="208"/>
      <c r="V40" s="81"/>
      <c r="Z40" s="123"/>
      <c r="AA40" s="123"/>
      <c r="AB40" s="123"/>
      <c r="AC40" s="123"/>
      <c r="AD40" s="123"/>
      <c r="AE40" s="123"/>
    </row>
    <row r="41" spans="1:31" ht="8.1" customHeight="1" thickTop="1" x14ac:dyDescent="0.3">
      <c r="A41" s="123"/>
      <c r="B41" s="123"/>
      <c r="C41" s="123"/>
      <c r="D41" s="123"/>
      <c r="E41" s="123"/>
      <c r="F41" s="295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Z41" s="123"/>
      <c r="AA41" s="123"/>
      <c r="AB41" s="123"/>
      <c r="AC41" s="123"/>
      <c r="AD41" s="123"/>
      <c r="AE41" s="123"/>
    </row>
    <row r="42" spans="1:31" x14ac:dyDescent="0.3">
      <c r="A42" s="430" t="s">
        <v>10</v>
      </c>
      <c r="B42" s="430"/>
      <c r="C42" s="430"/>
      <c r="D42" s="247">
        <f>Berechnung!L37</f>
        <v>46007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6" t="s">
        <v>12</v>
      </c>
      <c r="Q42" s="123"/>
      <c r="R42" s="126"/>
      <c r="S42" s="123"/>
      <c r="T42" s="127" t="s">
        <v>13</v>
      </c>
      <c r="U42" s="123"/>
      <c r="V42" s="123"/>
      <c r="Z42" s="123"/>
      <c r="AA42" s="123"/>
      <c r="AB42" s="123"/>
      <c r="AC42" s="123"/>
      <c r="AD42" s="123"/>
      <c r="AE42" s="123"/>
    </row>
    <row r="43" spans="1:31" ht="9" customHeight="1" x14ac:dyDescent="0.3">
      <c r="A43" s="123"/>
      <c r="B43" s="123"/>
      <c r="C43" s="123"/>
      <c r="D43" s="24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Z43" s="123"/>
      <c r="AA43" s="123"/>
      <c r="AB43" s="123"/>
      <c r="AC43" s="123"/>
      <c r="AD43" s="123"/>
      <c r="AE43" s="123"/>
    </row>
    <row r="44" spans="1:31" x14ac:dyDescent="0.3">
      <c r="W44"/>
      <c r="X44"/>
      <c r="Y44"/>
    </row>
    <row r="45" spans="1:31" x14ac:dyDescent="0.3">
      <c r="W45"/>
      <c r="X45"/>
      <c r="Y45"/>
    </row>
    <row r="46" spans="1:31" x14ac:dyDescent="0.3">
      <c r="W46"/>
      <c r="X46"/>
      <c r="Y46"/>
    </row>
    <row r="47" spans="1:31" x14ac:dyDescent="0.3">
      <c r="W47"/>
      <c r="X47"/>
      <c r="Y47"/>
    </row>
    <row r="48" spans="1:31" x14ac:dyDescent="0.3">
      <c r="I48" t="s">
        <v>163</v>
      </c>
      <c r="W48"/>
      <c r="X48"/>
      <c r="Y48"/>
    </row>
    <row r="49" spans="23:25" x14ac:dyDescent="0.3">
      <c r="W49"/>
      <c r="X49"/>
      <c r="Y49"/>
    </row>
    <row r="50" spans="23:25" x14ac:dyDescent="0.3">
      <c r="W50"/>
      <c r="X50"/>
      <c r="Y50"/>
    </row>
    <row r="51" spans="23:25" x14ac:dyDescent="0.3">
      <c r="W51"/>
      <c r="X51"/>
      <c r="Y51"/>
    </row>
    <row r="52" spans="23:25" x14ac:dyDescent="0.3">
      <c r="W52"/>
      <c r="X52"/>
      <c r="Y52"/>
    </row>
    <row r="53" spans="23:25" x14ac:dyDescent="0.3">
      <c r="W53"/>
      <c r="X53"/>
      <c r="Y53"/>
    </row>
    <row r="54" spans="23:25" x14ac:dyDescent="0.3">
      <c r="W54"/>
      <c r="X54"/>
      <c r="Y54"/>
    </row>
    <row r="55" spans="23:25" x14ac:dyDescent="0.3">
      <c r="W55"/>
      <c r="X55"/>
      <c r="Y55"/>
    </row>
    <row r="56" spans="23:25" x14ac:dyDescent="0.3">
      <c r="W56"/>
      <c r="X56"/>
      <c r="Y56"/>
    </row>
    <row r="57" spans="23:25" x14ac:dyDescent="0.3">
      <c r="W57"/>
      <c r="X57"/>
      <c r="Y57"/>
    </row>
    <row r="58" spans="23:25" x14ac:dyDescent="0.3">
      <c r="W58"/>
      <c r="X58"/>
      <c r="Y58"/>
    </row>
    <row r="59" spans="23:25" x14ac:dyDescent="0.3">
      <c r="W59"/>
      <c r="X59"/>
      <c r="Y59"/>
    </row>
    <row r="60" spans="23:25" x14ac:dyDescent="0.3">
      <c r="W60"/>
      <c r="X60"/>
      <c r="Y60"/>
    </row>
    <row r="61" spans="23:25" x14ac:dyDescent="0.3">
      <c r="W61"/>
      <c r="X61"/>
      <c r="Y61"/>
    </row>
    <row r="62" spans="23:25" x14ac:dyDescent="0.3">
      <c r="W62"/>
      <c r="X62"/>
      <c r="Y62"/>
    </row>
    <row r="63" spans="23:25" x14ac:dyDescent="0.3">
      <c r="W63"/>
      <c r="X63"/>
      <c r="Y63"/>
    </row>
    <row r="64" spans="23:25" x14ac:dyDescent="0.3">
      <c r="W64"/>
      <c r="X64"/>
      <c r="Y64"/>
    </row>
    <row r="65" spans="23:25" x14ac:dyDescent="0.3">
      <c r="W65"/>
      <c r="X65"/>
      <c r="Y65"/>
    </row>
    <row r="66" spans="23:25" x14ac:dyDescent="0.3">
      <c r="W66"/>
      <c r="X66"/>
      <c r="Y66"/>
    </row>
    <row r="67" spans="23:25" x14ac:dyDescent="0.3">
      <c r="W67"/>
      <c r="X67"/>
      <c r="Y67"/>
    </row>
    <row r="68" spans="23:25" x14ac:dyDescent="0.3">
      <c r="W68"/>
      <c r="X68"/>
      <c r="Y68"/>
    </row>
    <row r="69" spans="23:25" x14ac:dyDescent="0.3">
      <c r="W69"/>
      <c r="X69"/>
      <c r="Y69"/>
    </row>
    <row r="70" spans="23:25" x14ac:dyDescent="0.3">
      <c r="W70"/>
      <c r="X70"/>
      <c r="Y70"/>
    </row>
    <row r="71" spans="23:25" x14ac:dyDescent="0.3">
      <c r="W71"/>
      <c r="X71"/>
      <c r="Y71"/>
    </row>
    <row r="72" spans="23:25" x14ac:dyDescent="0.3">
      <c r="W72"/>
      <c r="X72"/>
      <c r="Y72"/>
    </row>
    <row r="73" spans="23:25" x14ac:dyDescent="0.3">
      <c r="W73"/>
      <c r="X73"/>
      <c r="Y73"/>
    </row>
    <row r="74" spans="23:25" x14ac:dyDescent="0.3">
      <c r="W74"/>
      <c r="X74"/>
      <c r="Y74"/>
    </row>
    <row r="75" spans="23:25" x14ac:dyDescent="0.3">
      <c r="W75"/>
      <c r="X75"/>
      <c r="Y75"/>
    </row>
    <row r="76" spans="23:25" x14ac:dyDescent="0.3">
      <c r="W76"/>
      <c r="X76"/>
      <c r="Y76"/>
    </row>
    <row r="77" spans="23:25" x14ac:dyDescent="0.3">
      <c r="W77"/>
      <c r="X77"/>
      <c r="Y77"/>
    </row>
    <row r="78" spans="23:25" x14ac:dyDescent="0.3">
      <c r="W78"/>
      <c r="X78"/>
      <c r="Y78"/>
    </row>
    <row r="79" spans="23:25" x14ac:dyDescent="0.3">
      <c r="W79"/>
      <c r="X79"/>
      <c r="Y79"/>
    </row>
    <row r="80" spans="23:25" x14ac:dyDescent="0.3">
      <c r="W80"/>
      <c r="X80"/>
      <c r="Y80"/>
    </row>
    <row r="81" spans="23:25" x14ac:dyDescent="0.3">
      <c r="W81"/>
      <c r="X81"/>
      <c r="Y81"/>
    </row>
    <row r="82" spans="23:25" x14ac:dyDescent="0.3">
      <c r="W82"/>
      <c r="X82"/>
      <c r="Y82"/>
    </row>
    <row r="83" spans="23:25" x14ac:dyDescent="0.3">
      <c r="W83"/>
      <c r="X83"/>
      <c r="Y83"/>
    </row>
    <row r="84" spans="23:25" x14ac:dyDescent="0.3">
      <c r="W84"/>
      <c r="X84"/>
      <c r="Y84"/>
    </row>
    <row r="85" spans="23:25" x14ac:dyDescent="0.3">
      <c r="W85"/>
      <c r="X85"/>
      <c r="Y85"/>
    </row>
    <row r="86" spans="23:25" x14ac:dyDescent="0.3">
      <c r="W86"/>
      <c r="X86"/>
      <c r="Y86"/>
    </row>
    <row r="87" spans="23:25" x14ac:dyDescent="0.3">
      <c r="W87"/>
      <c r="X87"/>
      <c r="Y87"/>
    </row>
    <row r="88" spans="23:25" x14ac:dyDescent="0.3">
      <c r="W88"/>
      <c r="X88"/>
      <c r="Y88"/>
    </row>
    <row r="89" spans="23:25" x14ac:dyDescent="0.3">
      <c r="W89"/>
      <c r="X89"/>
      <c r="Y89"/>
    </row>
    <row r="90" spans="23:25" x14ac:dyDescent="0.3">
      <c r="W90"/>
      <c r="X90"/>
      <c r="Y90"/>
    </row>
    <row r="91" spans="23:25" x14ac:dyDescent="0.3">
      <c r="W91"/>
      <c r="X91"/>
      <c r="Y91"/>
    </row>
    <row r="92" spans="23:25" x14ac:dyDescent="0.3">
      <c r="W92"/>
      <c r="X92"/>
      <c r="Y92"/>
    </row>
    <row r="93" spans="23:25" x14ac:dyDescent="0.3">
      <c r="W93"/>
      <c r="X93"/>
      <c r="Y93"/>
    </row>
    <row r="94" spans="23:25" x14ac:dyDescent="0.3">
      <c r="W94"/>
      <c r="X94"/>
      <c r="Y94"/>
    </row>
    <row r="95" spans="23:25" x14ac:dyDescent="0.3">
      <c r="W95"/>
      <c r="X95"/>
      <c r="Y95"/>
    </row>
    <row r="96" spans="23:25" x14ac:dyDescent="0.3">
      <c r="W96"/>
      <c r="X96"/>
      <c r="Y96"/>
    </row>
    <row r="97" spans="23:25" x14ac:dyDescent="0.3">
      <c r="W97"/>
      <c r="X97"/>
      <c r="Y97"/>
    </row>
    <row r="98" spans="23:25" x14ac:dyDescent="0.3">
      <c r="W98"/>
      <c r="X98"/>
      <c r="Y98"/>
    </row>
    <row r="99" spans="23:25" x14ac:dyDescent="0.3">
      <c r="W99"/>
      <c r="X99"/>
      <c r="Y99"/>
    </row>
    <row r="100" spans="23:25" x14ac:dyDescent="0.3">
      <c r="W100"/>
      <c r="X100"/>
      <c r="Y100"/>
    </row>
    <row r="101" spans="23:25" x14ac:dyDescent="0.3">
      <c r="W101"/>
      <c r="X101"/>
      <c r="Y101"/>
    </row>
    <row r="102" spans="23:25" x14ac:dyDescent="0.3">
      <c r="W102"/>
      <c r="X102"/>
      <c r="Y102"/>
    </row>
    <row r="103" spans="23:25" x14ac:dyDescent="0.3">
      <c r="W103"/>
      <c r="X103"/>
      <c r="Y103"/>
    </row>
    <row r="104" spans="23:25" x14ac:dyDescent="0.3">
      <c r="W104"/>
      <c r="X104"/>
      <c r="Y104"/>
    </row>
    <row r="105" spans="23:25" x14ac:dyDescent="0.3">
      <c r="W105"/>
      <c r="X105"/>
      <c r="Y105"/>
    </row>
    <row r="106" spans="23:25" x14ac:dyDescent="0.3">
      <c r="W106"/>
      <c r="X106"/>
      <c r="Y106"/>
    </row>
    <row r="107" spans="23:25" x14ac:dyDescent="0.3">
      <c r="W107"/>
      <c r="X107"/>
      <c r="Y107"/>
    </row>
    <row r="108" spans="23:25" x14ac:dyDescent="0.3">
      <c r="W108"/>
      <c r="X108"/>
      <c r="Y108"/>
    </row>
    <row r="109" spans="23:25" x14ac:dyDescent="0.3">
      <c r="W109"/>
      <c r="X109"/>
      <c r="Y109"/>
    </row>
    <row r="110" spans="23:25" x14ac:dyDescent="0.3">
      <c r="W110"/>
      <c r="X110"/>
      <c r="Y110"/>
    </row>
    <row r="111" spans="23:25" x14ac:dyDescent="0.3">
      <c r="W111"/>
      <c r="X111"/>
      <c r="Y111"/>
    </row>
    <row r="112" spans="23:25" x14ac:dyDescent="0.3">
      <c r="W112"/>
      <c r="X112"/>
      <c r="Y112"/>
    </row>
    <row r="113" spans="23:25" x14ac:dyDescent="0.3">
      <c r="W113"/>
      <c r="X113"/>
      <c r="Y113"/>
    </row>
    <row r="114" spans="23:25" x14ac:dyDescent="0.3">
      <c r="W114"/>
      <c r="X114"/>
      <c r="Y114"/>
    </row>
    <row r="115" spans="23:25" x14ac:dyDescent="0.3">
      <c r="W115"/>
      <c r="X115"/>
      <c r="Y115"/>
    </row>
    <row r="116" spans="23:25" x14ac:dyDescent="0.3">
      <c r="W116"/>
      <c r="X116"/>
      <c r="Y116"/>
    </row>
    <row r="117" spans="23:25" x14ac:dyDescent="0.3">
      <c r="W117"/>
      <c r="X117"/>
      <c r="Y117"/>
    </row>
    <row r="118" spans="23:25" x14ac:dyDescent="0.3">
      <c r="W118"/>
      <c r="X118"/>
      <c r="Y118"/>
    </row>
    <row r="119" spans="23:25" x14ac:dyDescent="0.3">
      <c r="W119"/>
      <c r="X119"/>
      <c r="Y119"/>
    </row>
    <row r="120" spans="23:25" x14ac:dyDescent="0.3">
      <c r="W120"/>
      <c r="X120"/>
      <c r="Y120"/>
    </row>
    <row r="121" spans="23:25" x14ac:dyDescent="0.3">
      <c r="W121"/>
      <c r="X121"/>
      <c r="Y121"/>
    </row>
    <row r="122" spans="23:25" x14ac:dyDescent="0.3">
      <c r="W122"/>
      <c r="X122"/>
      <c r="Y122"/>
    </row>
    <row r="123" spans="23:25" x14ac:dyDescent="0.3">
      <c r="W123"/>
      <c r="X123"/>
      <c r="Y123"/>
    </row>
    <row r="124" spans="23:25" x14ac:dyDescent="0.3">
      <c r="W124"/>
      <c r="X124"/>
      <c r="Y124"/>
    </row>
    <row r="125" spans="23:25" x14ac:dyDescent="0.3">
      <c r="W125"/>
      <c r="X125"/>
      <c r="Y125"/>
    </row>
    <row r="126" spans="23:25" x14ac:dyDescent="0.3">
      <c r="W126"/>
      <c r="X126"/>
      <c r="Y126"/>
    </row>
    <row r="127" spans="23:25" x14ac:dyDescent="0.3">
      <c r="W127"/>
      <c r="X127"/>
      <c r="Y127"/>
    </row>
    <row r="128" spans="23:25" x14ac:dyDescent="0.3">
      <c r="W128"/>
      <c r="X128"/>
      <c r="Y128"/>
    </row>
    <row r="129" spans="21:26" x14ac:dyDescent="0.3">
      <c r="W129"/>
      <c r="X129"/>
      <c r="Y129"/>
    </row>
    <row r="130" spans="21:26" x14ac:dyDescent="0.3">
      <c r="W130"/>
      <c r="X130"/>
      <c r="Y130"/>
    </row>
    <row r="131" spans="21:26" x14ac:dyDescent="0.3">
      <c r="W131"/>
      <c r="X131"/>
      <c r="Y131"/>
    </row>
    <row r="132" spans="21:26" s="5" customFormat="1" x14ac:dyDescent="0.3">
      <c r="U132" s="286"/>
      <c r="W132"/>
      <c r="X132"/>
      <c r="Y132"/>
      <c r="Z132"/>
    </row>
    <row r="133" spans="21:26" s="5" customFormat="1" x14ac:dyDescent="0.3">
      <c r="U133" s="286"/>
    </row>
    <row r="134" spans="21:26" s="5" customFormat="1" x14ac:dyDescent="0.3">
      <c r="U134" s="286"/>
    </row>
    <row r="135" spans="21:26" s="5" customFormat="1" x14ac:dyDescent="0.3">
      <c r="U135" s="286"/>
    </row>
    <row r="136" spans="21:26" s="5" customFormat="1" x14ac:dyDescent="0.3">
      <c r="U136" s="286"/>
    </row>
    <row r="137" spans="21:26" s="5" customFormat="1" x14ac:dyDescent="0.3">
      <c r="U137" s="286"/>
    </row>
    <row r="138" spans="21:26" s="5" customFormat="1" x14ac:dyDescent="0.3">
      <c r="U138" s="286"/>
    </row>
    <row r="139" spans="21:26" s="5" customFormat="1" x14ac:dyDescent="0.3">
      <c r="U139" s="286"/>
    </row>
    <row r="140" spans="21:26" s="5" customFormat="1" x14ac:dyDescent="0.3">
      <c r="U140" s="286"/>
    </row>
    <row r="141" spans="21:26" s="5" customFormat="1" x14ac:dyDescent="0.3">
      <c r="U141" s="286"/>
    </row>
    <row r="142" spans="21:26" s="5" customFormat="1" x14ac:dyDescent="0.3">
      <c r="U142" s="286"/>
    </row>
    <row r="143" spans="21:26" s="5" customFormat="1" x14ac:dyDescent="0.3">
      <c r="U143" s="286"/>
    </row>
    <row r="144" spans="21:26" s="5" customFormat="1" x14ac:dyDescent="0.3">
      <c r="U144" s="286"/>
    </row>
    <row r="145" spans="21:21" s="5" customFormat="1" x14ac:dyDescent="0.3">
      <c r="U145" s="286"/>
    </row>
    <row r="146" spans="21:21" s="5" customFormat="1" x14ac:dyDescent="0.3">
      <c r="U146" s="286"/>
    </row>
    <row r="147" spans="21:21" s="5" customFormat="1" x14ac:dyDescent="0.3">
      <c r="U147" s="286"/>
    </row>
    <row r="148" spans="21:21" s="5" customFormat="1" x14ac:dyDescent="0.3">
      <c r="U148" s="286"/>
    </row>
    <row r="149" spans="21:21" s="5" customFormat="1" x14ac:dyDescent="0.3">
      <c r="U149" s="286"/>
    </row>
    <row r="150" spans="21:21" s="5" customFormat="1" x14ac:dyDescent="0.3">
      <c r="U150" s="286"/>
    </row>
    <row r="151" spans="21:21" s="5" customFormat="1" x14ac:dyDescent="0.3">
      <c r="U151" s="286"/>
    </row>
    <row r="152" spans="21:21" s="5" customFormat="1" x14ac:dyDescent="0.3">
      <c r="U152" s="286"/>
    </row>
    <row r="153" spans="21:21" s="5" customFormat="1" x14ac:dyDescent="0.3">
      <c r="U153" s="286"/>
    </row>
    <row r="154" spans="21:21" s="5" customFormat="1" x14ac:dyDescent="0.3">
      <c r="U154" s="286"/>
    </row>
    <row r="155" spans="21:21" s="5" customFormat="1" x14ac:dyDescent="0.3">
      <c r="U155" s="286"/>
    </row>
    <row r="156" spans="21:21" s="5" customFormat="1" x14ac:dyDescent="0.3">
      <c r="U156" s="286"/>
    </row>
    <row r="157" spans="21:21" s="5" customFormat="1" x14ac:dyDescent="0.3">
      <c r="U157" s="286"/>
    </row>
    <row r="158" spans="21:21" s="5" customFormat="1" x14ac:dyDescent="0.3">
      <c r="U158" s="286"/>
    </row>
    <row r="159" spans="21:21" s="5" customFormat="1" x14ac:dyDescent="0.3">
      <c r="U159" s="286"/>
    </row>
    <row r="160" spans="21:21" s="5" customFormat="1" x14ac:dyDescent="0.3">
      <c r="U160" s="286"/>
    </row>
    <row r="161" spans="21:21" s="5" customFormat="1" x14ac:dyDescent="0.3">
      <c r="U161" s="286"/>
    </row>
    <row r="162" spans="21:21" s="5" customFormat="1" x14ac:dyDescent="0.3">
      <c r="U162" s="286"/>
    </row>
    <row r="163" spans="21:21" s="5" customFormat="1" x14ac:dyDescent="0.3">
      <c r="U163" s="286"/>
    </row>
    <row r="164" spans="21:21" s="5" customFormat="1" x14ac:dyDescent="0.3">
      <c r="U164" s="286"/>
    </row>
    <row r="165" spans="21:21" s="5" customFormat="1" x14ac:dyDescent="0.3">
      <c r="U165" s="286"/>
    </row>
    <row r="166" spans="21:21" s="5" customFormat="1" x14ac:dyDescent="0.3">
      <c r="U166" s="286"/>
    </row>
    <row r="167" spans="21:21" s="5" customFormat="1" x14ac:dyDescent="0.3">
      <c r="U167" s="286"/>
    </row>
    <row r="168" spans="21:21" s="5" customFormat="1" x14ac:dyDescent="0.3">
      <c r="U168" s="286"/>
    </row>
    <row r="169" spans="21:21" s="5" customFormat="1" x14ac:dyDescent="0.3">
      <c r="U169" s="286"/>
    </row>
    <row r="170" spans="21:21" s="5" customFormat="1" x14ac:dyDescent="0.3">
      <c r="U170" s="286"/>
    </row>
    <row r="171" spans="21:21" s="5" customFormat="1" x14ac:dyDescent="0.3">
      <c r="U171" s="286"/>
    </row>
    <row r="172" spans="21:21" s="5" customFormat="1" x14ac:dyDescent="0.3">
      <c r="U172" s="286"/>
    </row>
    <row r="173" spans="21:21" s="5" customFormat="1" x14ac:dyDescent="0.3">
      <c r="U173" s="286"/>
    </row>
    <row r="174" spans="21:21" s="5" customFormat="1" x14ac:dyDescent="0.3">
      <c r="U174" s="286"/>
    </row>
    <row r="175" spans="21:21" s="5" customFormat="1" x14ac:dyDescent="0.3">
      <c r="U175" s="286"/>
    </row>
    <row r="176" spans="21:21" s="5" customFormat="1" x14ac:dyDescent="0.3">
      <c r="U176" s="286"/>
    </row>
    <row r="177" spans="21:21" s="5" customFormat="1" x14ac:dyDescent="0.3">
      <c r="U177" s="286"/>
    </row>
    <row r="178" spans="21:21" s="5" customFormat="1" x14ac:dyDescent="0.3">
      <c r="U178" s="286"/>
    </row>
    <row r="179" spans="21:21" s="5" customFormat="1" x14ac:dyDescent="0.3">
      <c r="U179" s="286"/>
    </row>
    <row r="180" spans="21:21" s="5" customFormat="1" x14ac:dyDescent="0.3">
      <c r="U180" s="286"/>
    </row>
    <row r="181" spans="21:21" s="5" customFormat="1" x14ac:dyDescent="0.3">
      <c r="U181" s="286"/>
    </row>
    <row r="182" spans="21:21" s="5" customFormat="1" x14ac:dyDescent="0.3">
      <c r="U182" s="286"/>
    </row>
    <row r="183" spans="21:21" s="5" customFormat="1" x14ac:dyDescent="0.3">
      <c r="U183" s="286"/>
    </row>
    <row r="184" spans="21:21" s="5" customFormat="1" x14ac:dyDescent="0.3">
      <c r="U184" s="286"/>
    </row>
    <row r="185" spans="21:21" s="5" customFormat="1" x14ac:dyDescent="0.3">
      <c r="U185" s="286"/>
    </row>
    <row r="186" spans="21:21" s="5" customFormat="1" x14ac:dyDescent="0.3">
      <c r="U186" s="286"/>
    </row>
    <row r="187" spans="21:21" s="5" customFormat="1" x14ac:dyDescent="0.3">
      <c r="U187" s="286"/>
    </row>
    <row r="188" spans="21:21" s="5" customFormat="1" x14ac:dyDescent="0.3">
      <c r="U188" s="286"/>
    </row>
    <row r="189" spans="21:21" s="5" customFormat="1" x14ac:dyDescent="0.3">
      <c r="U189" s="286"/>
    </row>
    <row r="190" spans="21:21" s="5" customFormat="1" x14ac:dyDescent="0.3">
      <c r="U190" s="286"/>
    </row>
    <row r="191" spans="21:21" s="5" customFormat="1" x14ac:dyDescent="0.3">
      <c r="U191" s="286"/>
    </row>
    <row r="192" spans="21:21" s="5" customFormat="1" x14ac:dyDescent="0.3">
      <c r="U192" s="286"/>
    </row>
    <row r="193" spans="21:21" s="5" customFormat="1" x14ac:dyDescent="0.3">
      <c r="U193" s="286"/>
    </row>
    <row r="194" spans="21:21" s="5" customFormat="1" x14ac:dyDescent="0.3">
      <c r="U194" s="286"/>
    </row>
    <row r="195" spans="21:21" s="5" customFormat="1" x14ac:dyDescent="0.3">
      <c r="U195" s="286"/>
    </row>
    <row r="196" spans="21:21" s="5" customFormat="1" x14ac:dyDescent="0.3">
      <c r="U196" s="286"/>
    </row>
    <row r="197" spans="21:21" s="5" customFormat="1" x14ac:dyDescent="0.3">
      <c r="U197" s="286"/>
    </row>
    <row r="198" spans="21:21" s="5" customFormat="1" x14ac:dyDescent="0.3">
      <c r="U198" s="286"/>
    </row>
    <row r="199" spans="21:21" s="5" customFormat="1" x14ac:dyDescent="0.3">
      <c r="U199" s="286"/>
    </row>
    <row r="200" spans="21:21" s="5" customFormat="1" x14ac:dyDescent="0.3">
      <c r="U200" s="286"/>
    </row>
    <row r="201" spans="21:21" s="5" customFormat="1" x14ac:dyDescent="0.3">
      <c r="U201" s="286"/>
    </row>
    <row r="202" spans="21:21" s="5" customFormat="1" x14ac:dyDescent="0.3">
      <c r="U202" s="286"/>
    </row>
    <row r="203" spans="21:21" s="5" customFormat="1" x14ac:dyDescent="0.3">
      <c r="U203" s="286"/>
    </row>
    <row r="204" spans="21:21" s="5" customFormat="1" x14ac:dyDescent="0.3">
      <c r="U204" s="286"/>
    </row>
    <row r="205" spans="21:21" s="5" customFormat="1" x14ac:dyDescent="0.3">
      <c r="U205" s="286"/>
    </row>
    <row r="206" spans="21:21" s="5" customFormat="1" x14ac:dyDescent="0.3">
      <c r="U206" s="286"/>
    </row>
    <row r="207" spans="21:21" s="5" customFormat="1" x14ac:dyDescent="0.3">
      <c r="U207" s="286"/>
    </row>
    <row r="208" spans="21:21" s="5" customFormat="1" x14ac:dyDescent="0.3">
      <c r="U208" s="286"/>
    </row>
    <row r="209" spans="21:21" s="5" customFormat="1" x14ac:dyDescent="0.3">
      <c r="U209" s="286"/>
    </row>
    <row r="210" spans="21:21" s="5" customFormat="1" x14ac:dyDescent="0.3">
      <c r="U210" s="286"/>
    </row>
    <row r="211" spans="21:21" s="5" customFormat="1" x14ac:dyDescent="0.3">
      <c r="U211" s="286"/>
    </row>
    <row r="212" spans="21:21" s="5" customFormat="1" x14ac:dyDescent="0.3">
      <c r="U212" s="286"/>
    </row>
    <row r="213" spans="21:21" s="5" customFormat="1" x14ac:dyDescent="0.3">
      <c r="U213" s="286"/>
    </row>
    <row r="214" spans="21:21" s="5" customFormat="1" x14ac:dyDescent="0.3">
      <c r="U214" s="286"/>
    </row>
    <row r="215" spans="21:21" s="5" customFormat="1" x14ac:dyDescent="0.3">
      <c r="U215" s="286"/>
    </row>
    <row r="216" spans="21:21" s="5" customFormat="1" x14ac:dyDescent="0.3">
      <c r="U216" s="286"/>
    </row>
    <row r="217" spans="21:21" s="5" customFormat="1" x14ac:dyDescent="0.3">
      <c r="U217" s="286"/>
    </row>
    <row r="218" spans="21:21" s="5" customFormat="1" x14ac:dyDescent="0.3">
      <c r="U218" s="286"/>
    </row>
    <row r="219" spans="21:21" s="5" customFormat="1" x14ac:dyDescent="0.3">
      <c r="U219" s="286"/>
    </row>
    <row r="220" spans="21:21" s="5" customFormat="1" x14ac:dyDescent="0.3">
      <c r="U220" s="286"/>
    </row>
    <row r="221" spans="21:21" s="5" customFormat="1" x14ac:dyDescent="0.3">
      <c r="U221" s="286"/>
    </row>
    <row r="222" spans="21:21" s="5" customFormat="1" x14ac:dyDescent="0.3">
      <c r="U222" s="286"/>
    </row>
    <row r="223" spans="21:21" s="5" customFormat="1" x14ac:dyDescent="0.3">
      <c r="U223" s="286"/>
    </row>
    <row r="224" spans="21:21" s="5" customFormat="1" x14ac:dyDescent="0.3">
      <c r="U224" s="286"/>
    </row>
    <row r="225" spans="21:21" s="5" customFormat="1" x14ac:dyDescent="0.3">
      <c r="U225" s="286"/>
    </row>
    <row r="226" spans="21:21" s="5" customFormat="1" x14ac:dyDescent="0.3">
      <c r="U226" s="286"/>
    </row>
    <row r="227" spans="21:21" s="5" customFormat="1" x14ac:dyDescent="0.3">
      <c r="U227" s="286"/>
    </row>
    <row r="228" spans="21:21" s="5" customFormat="1" x14ac:dyDescent="0.3">
      <c r="U228" s="286"/>
    </row>
    <row r="229" spans="21:21" s="5" customFormat="1" x14ac:dyDescent="0.3">
      <c r="U229" s="286"/>
    </row>
    <row r="230" spans="21:21" s="5" customFormat="1" x14ac:dyDescent="0.3">
      <c r="U230" s="286"/>
    </row>
    <row r="231" spans="21:21" s="5" customFormat="1" x14ac:dyDescent="0.3">
      <c r="U231" s="286"/>
    </row>
    <row r="232" spans="21:21" s="5" customFormat="1" x14ac:dyDescent="0.3">
      <c r="U232" s="286"/>
    </row>
    <row r="233" spans="21:21" s="5" customFormat="1" x14ac:dyDescent="0.3">
      <c r="U233" s="286"/>
    </row>
    <row r="234" spans="21:21" s="5" customFormat="1" x14ac:dyDescent="0.3">
      <c r="U234" s="286"/>
    </row>
    <row r="235" spans="21:21" s="5" customFormat="1" x14ac:dyDescent="0.3">
      <c r="U235" s="286"/>
    </row>
    <row r="236" spans="21:21" s="5" customFormat="1" x14ac:dyDescent="0.3">
      <c r="U236" s="286"/>
    </row>
    <row r="237" spans="21:21" s="5" customFormat="1" x14ac:dyDescent="0.3">
      <c r="U237" s="286"/>
    </row>
    <row r="238" spans="21:21" s="5" customFormat="1" x14ac:dyDescent="0.3">
      <c r="U238" s="286"/>
    </row>
    <row r="239" spans="21:21" s="5" customFormat="1" x14ac:dyDescent="0.3">
      <c r="U239" s="286"/>
    </row>
    <row r="240" spans="21:21" s="5" customFormat="1" x14ac:dyDescent="0.3">
      <c r="U240" s="286"/>
    </row>
    <row r="241" spans="21:21" s="5" customFormat="1" x14ac:dyDescent="0.3">
      <c r="U241" s="286"/>
    </row>
    <row r="242" spans="21:21" s="5" customFormat="1" x14ac:dyDescent="0.3">
      <c r="U242" s="286"/>
    </row>
    <row r="243" spans="21:21" s="5" customFormat="1" x14ac:dyDescent="0.3">
      <c r="U243" s="286"/>
    </row>
    <row r="244" spans="21:21" s="5" customFormat="1" x14ac:dyDescent="0.3">
      <c r="U244" s="286"/>
    </row>
    <row r="245" spans="21:21" s="5" customFormat="1" x14ac:dyDescent="0.3">
      <c r="U245" s="286"/>
    </row>
    <row r="246" spans="21:21" s="5" customFormat="1" x14ac:dyDescent="0.3">
      <c r="U246" s="286"/>
    </row>
    <row r="247" spans="21:21" s="5" customFormat="1" x14ac:dyDescent="0.3">
      <c r="U247" s="286"/>
    </row>
    <row r="248" spans="21:21" s="5" customFormat="1" x14ac:dyDescent="0.3">
      <c r="U248" s="286"/>
    </row>
    <row r="249" spans="21:21" s="5" customFormat="1" x14ac:dyDescent="0.3">
      <c r="U249" s="286"/>
    </row>
    <row r="250" spans="21:21" s="5" customFormat="1" x14ac:dyDescent="0.3">
      <c r="U250" s="286"/>
    </row>
    <row r="251" spans="21:21" s="5" customFormat="1" x14ac:dyDescent="0.3">
      <c r="U251" s="286"/>
    </row>
    <row r="252" spans="21:21" s="5" customFormat="1" x14ac:dyDescent="0.3">
      <c r="U252" s="286"/>
    </row>
    <row r="253" spans="21:21" s="5" customFormat="1" x14ac:dyDescent="0.3">
      <c r="U253" s="286"/>
    </row>
    <row r="254" spans="21:21" s="5" customFormat="1" x14ac:dyDescent="0.3">
      <c r="U254" s="286"/>
    </row>
    <row r="255" spans="21:21" s="5" customFormat="1" x14ac:dyDescent="0.3">
      <c r="U255" s="286"/>
    </row>
    <row r="256" spans="21:21" s="5" customFormat="1" x14ac:dyDescent="0.3">
      <c r="U256" s="286"/>
    </row>
    <row r="257" spans="21:21" s="5" customFormat="1" x14ac:dyDescent="0.3">
      <c r="U257" s="286"/>
    </row>
    <row r="258" spans="21:21" s="5" customFormat="1" x14ac:dyDescent="0.3">
      <c r="U258" s="286"/>
    </row>
    <row r="259" spans="21:21" s="5" customFormat="1" x14ac:dyDescent="0.3">
      <c r="U259" s="286"/>
    </row>
    <row r="260" spans="21:21" s="5" customFormat="1" x14ac:dyDescent="0.3">
      <c r="U260" s="286"/>
    </row>
    <row r="261" spans="21:21" s="5" customFormat="1" x14ac:dyDescent="0.3">
      <c r="U261" s="286"/>
    </row>
    <row r="262" spans="21:21" s="5" customFormat="1" x14ac:dyDescent="0.3">
      <c r="U262" s="286"/>
    </row>
    <row r="263" spans="21:21" s="5" customFormat="1" x14ac:dyDescent="0.3">
      <c r="U263" s="286"/>
    </row>
    <row r="264" spans="21:21" s="5" customFormat="1" x14ac:dyDescent="0.3">
      <c r="U264" s="286"/>
    </row>
    <row r="265" spans="21:21" s="5" customFormat="1" x14ac:dyDescent="0.3">
      <c r="U265" s="286"/>
    </row>
    <row r="266" spans="21:21" s="5" customFormat="1" x14ac:dyDescent="0.3">
      <c r="U266" s="286"/>
    </row>
    <row r="267" spans="21:21" s="5" customFormat="1" x14ac:dyDescent="0.3">
      <c r="U267" s="286"/>
    </row>
    <row r="268" spans="21:21" s="5" customFormat="1" x14ac:dyDescent="0.3">
      <c r="U268" s="286"/>
    </row>
    <row r="269" spans="21:21" s="5" customFormat="1" x14ac:dyDescent="0.3">
      <c r="U269" s="286"/>
    </row>
    <row r="270" spans="21:21" s="5" customFormat="1" x14ac:dyDescent="0.3">
      <c r="U270" s="286"/>
    </row>
    <row r="271" spans="21:21" s="5" customFormat="1" x14ac:dyDescent="0.3">
      <c r="U271" s="286"/>
    </row>
    <row r="272" spans="21:21" s="5" customFormat="1" x14ac:dyDescent="0.3">
      <c r="U272" s="286"/>
    </row>
    <row r="273" spans="21:21" s="5" customFormat="1" x14ac:dyDescent="0.3">
      <c r="U273" s="286"/>
    </row>
    <row r="274" spans="21:21" s="5" customFormat="1" x14ac:dyDescent="0.3">
      <c r="U274" s="286"/>
    </row>
    <row r="275" spans="21:21" s="5" customFormat="1" x14ac:dyDescent="0.3">
      <c r="U275" s="286"/>
    </row>
    <row r="276" spans="21:21" s="5" customFormat="1" x14ac:dyDescent="0.3">
      <c r="U276" s="286"/>
    </row>
    <row r="277" spans="21:21" s="5" customFormat="1" x14ac:dyDescent="0.3">
      <c r="U277" s="286"/>
    </row>
    <row r="278" spans="21:21" s="5" customFormat="1" x14ac:dyDescent="0.3">
      <c r="U278" s="286"/>
    </row>
    <row r="279" spans="21:21" s="5" customFormat="1" x14ac:dyDescent="0.3">
      <c r="U279" s="286"/>
    </row>
    <row r="280" spans="21:21" s="5" customFormat="1" x14ac:dyDescent="0.3">
      <c r="U280" s="286"/>
    </row>
    <row r="281" spans="21:21" s="5" customFormat="1" x14ac:dyDescent="0.3">
      <c r="U281" s="286"/>
    </row>
    <row r="282" spans="21:21" s="5" customFormat="1" x14ac:dyDescent="0.3">
      <c r="U282" s="286"/>
    </row>
    <row r="283" spans="21:21" s="5" customFormat="1" x14ac:dyDescent="0.3">
      <c r="U283" s="286"/>
    </row>
    <row r="284" spans="21:21" s="5" customFormat="1" x14ac:dyDescent="0.3">
      <c r="U284" s="286"/>
    </row>
    <row r="285" spans="21:21" s="5" customFormat="1" x14ac:dyDescent="0.3">
      <c r="U285" s="286"/>
    </row>
    <row r="286" spans="21:21" s="5" customFormat="1" x14ac:dyDescent="0.3">
      <c r="U286" s="286"/>
    </row>
    <row r="287" spans="21:21" s="5" customFormat="1" x14ac:dyDescent="0.3">
      <c r="U287" s="286"/>
    </row>
    <row r="288" spans="21:21" s="5" customFormat="1" x14ac:dyDescent="0.3">
      <c r="U288" s="286"/>
    </row>
    <row r="289" spans="21:21" s="5" customFormat="1" x14ac:dyDescent="0.3">
      <c r="U289" s="286"/>
    </row>
    <row r="290" spans="21:21" s="5" customFormat="1" x14ac:dyDescent="0.3">
      <c r="U290" s="286"/>
    </row>
    <row r="291" spans="21:21" s="5" customFormat="1" x14ac:dyDescent="0.3">
      <c r="U291" s="286"/>
    </row>
    <row r="292" spans="21:21" s="5" customFormat="1" x14ac:dyDescent="0.3">
      <c r="U292" s="286"/>
    </row>
    <row r="293" spans="21:21" s="5" customFormat="1" x14ac:dyDescent="0.3">
      <c r="U293" s="286"/>
    </row>
    <row r="294" spans="21:21" s="5" customFormat="1" x14ac:dyDescent="0.3">
      <c r="U294" s="286"/>
    </row>
    <row r="295" spans="21:21" s="5" customFormat="1" x14ac:dyDescent="0.3">
      <c r="U295" s="286"/>
    </row>
    <row r="296" spans="21:21" s="5" customFormat="1" x14ac:dyDescent="0.3">
      <c r="U296" s="286"/>
    </row>
    <row r="297" spans="21:21" s="5" customFormat="1" x14ac:dyDescent="0.3">
      <c r="U297" s="286"/>
    </row>
    <row r="298" spans="21:21" s="5" customFormat="1" x14ac:dyDescent="0.3">
      <c r="U298" s="286"/>
    </row>
    <row r="299" spans="21:21" s="5" customFormat="1" x14ac:dyDescent="0.3">
      <c r="U299" s="286"/>
    </row>
    <row r="300" spans="21:21" s="5" customFormat="1" x14ac:dyDescent="0.3">
      <c r="U300" s="286"/>
    </row>
    <row r="301" spans="21:21" s="5" customFormat="1" x14ac:dyDescent="0.3">
      <c r="U301" s="286"/>
    </row>
    <row r="302" spans="21:21" s="5" customFormat="1" x14ac:dyDescent="0.3">
      <c r="U302" s="286"/>
    </row>
    <row r="303" spans="21:21" s="5" customFormat="1" x14ac:dyDescent="0.3">
      <c r="U303" s="286"/>
    </row>
    <row r="304" spans="21:21" s="5" customFormat="1" x14ac:dyDescent="0.3">
      <c r="U304" s="286"/>
    </row>
    <row r="305" spans="21:21" s="5" customFormat="1" x14ac:dyDescent="0.3">
      <c r="U305" s="286"/>
    </row>
    <row r="306" spans="21:21" s="5" customFormat="1" x14ac:dyDescent="0.3">
      <c r="U306" s="286"/>
    </row>
    <row r="307" spans="21:21" s="5" customFormat="1" x14ac:dyDescent="0.3">
      <c r="U307" s="286"/>
    </row>
    <row r="308" spans="21:21" s="5" customFormat="1" x14ac:dyDescent="0.3">
      <c r="U308" s="286"/>
    </row>
    <row r="309" spans="21:21" s="5" customFormat="1" x14ac:dyDescent="0.3">
      <c r="U309" s="286"/>
    </row>
    <row r="310" spans="21:21" s="5" customFormat="1" x14ac:dyDescent="0.3">
      <c r="U310" s="286"/>
    </row>
    <row r="311" spans="21:21" s="5" customFormat="1" x14ac:dyDescent="0.3">
      <c r="U311" s="286"/>
    </row>
    <row r="312" spans="21:21" s="5" customFormat="1" x14ac:dyDescent="0.3">
      <c r="U312" s="286"/>
    </row>
    <row r="313" spans="21:21" s="5" customFormat="1" x14ac:dyDescent="0.3">
      <c r="U313" s="286"/>
    </row>
    <row r="314" spans="21:21" s="5" customFormat="1" x14ac:dyDescent="0.3">
      <c r="U314" s="286"/>
    </row>
    <row r="315" spans="21:21" s="5" customFormat="1" x14ac:dyDescent="0.3">
      <c r="U315" s="286"/>
    </row>
    <row r="316" spans="21:21" s="5" customFormat="1" x14ac:dyDescent="0.3">
      <c r="U316" s="286"/>
    </row>
    <row r="317" spans="21:21" s="5" customFormat="1" x14ac:dyDescent="0.3">
      <c r="U317" s="286"/>
    </row>
    <row r="318" spans="21:21" s="5" customFormat="1" x14ac:dyDescent="0.3">
      <c r="U318" s="286"/>
    </row>
    <row r="319" spans="21:21" s="5" customFormat="1" x14ac:dyDescent="0.3">
      <c r="U319" s="286"/>
    </row>
    <row r="320" spans="21:21" s="5" customFormat="1" x14ac:dyDescent="0.3">
      <c r="U320" s="286"/>
    </row>
    <row r="321" spans="21:21" s="5" customFormat="1" x14ac:dyDescent="0.3">
      <c r="U321" s="286"/>
    </row>
    <row r="322" spans="21:21" s="5" customFormat="1" x14ac:dyDescent="0.3">
      <c r="U322" s="286"/>
    </row>
    <row r="323" spans="21:21" s="5" customFormat="1" x14ac:dyDescent="0.3">
      <c r="U323" s="286"/>
    </row>
    <row r="324" spans="21:21" s="5" customFormat="1" x14ac:dyDescent="0.3">
      <c r="U324" s="286"/>
    </row>
    <row r="325" spans="21:21" s="5" customFormat="1" x14ac:dyDescent="0.3">
      <c r="U325" s="286"/>
    </row>
    <row r="326" spans="21:21" s="5" customFormat="1" x14ac:dyDescent="0.3">
      <c r="U326" s="286"/>
    </row>
    <row r="327" spans="21:21" s="5" customFormat="1" x14ac:dyDescent="0.3">
      <c r="U327" s="286"/>
    </row>
    <row r="328" spans="21:21" s="5" customFormat="1" x14ac:dyDescent="0.3">
      <c r="U328" s="286"/>
    </row>
    <row r="329" spans="21:21" s="5" customFormat="1" x14ac:dyDescent="0.3">
      <c r="U329" s="286"/>
    </row>
    <row r="330" spans="21:21" s="5" customFormat="1" x14ac:dyDescent="0.3">
      <c r="U330" s="286"/>
    </row>
    <row r="331" spans="21:21" s="5" customFormat="1" x14ac:dyDescent="0.3">
      <c r="U331" s="286"/>
    </row>
    <row r="332" spans="21:21" s="5" customFormat="1" x14ac:dyDescent="0.3">
      <c r="U332" s="286"/>
    </row>
    <row r="333" spans="21:21" s="5" customFormat="1" x14ac:dyDescent="0.3">
      <c r="U333" s="286"/>
    </row>
    <row r="334" spans="21:21" s="5" customFormat="1" x14ac:dyDescent="0.3">
      <c r="U334" s="286"/>
    </row>
    <row r="335" spans="21:21" s="5" customFormat="1" x14ac:dyDescent="0.3">
      <c r="U335" s="286"/>
    </row>
    <row r="336" spans="21:21" s="5" customFormat="1" x14ac:dyDescent="0.3">
      <c r="U336" s="286"/>
    </row>
    <row r="337" spans="21:21" s="5" customFormat="1" x14ac:dyDescent="0.3">
      <c r="U337" s="286"/>
    </row>
    <row r="338" spans="21:21" s="5" customFormat="1" x14ac:dyDescent="0.3">
      <c r="U338" s="286"/>
    </row>
    <row r="339" spans="21:21" s="5" customFormat="1" x14ac:dyDescent="0.3">
      <c r="U339" s="286"/>
    </row>
    <row r="340" spans="21:21" s="5" customFormat="1" x14ac:dyDescent="0.3">
      <c r="U340" s="286"/>
    </row>
    <row r="341" spans="21:21" s="5" customFormat="1" x14ac:dyDescent="0.3">
      <c r="U341" s="286"/>
    </row>
    <row r="342" spans="21:21" s="5" customFormat="1" x14ac:dyDescent="0.3">
      <c r="U342" s="286"/>
    </row>
    <row r="343" spans="21:21" s="5" customFormat="1" x14ac:dyDescent="0.3">
      <c r="U343" s="286"/>
    </row>
    <row r="344" spans="21:21" s="5" customFormat="1" x14ac:dyDescent="0.3">
      <c r="U344" s="286"/>
    </row>
    <row r="345" spans="21:21" s="5" customFormat="1" x14ac:dyDescent="0.3">
      <c r="U345" s="286"/>
    </row>
    <row r="346" spans="21:21" s="5" customFormat="1" x14ac:dyDescent="0.3">
      <c r="U346" s="286"/>
    </row>
    <row r="347" spans="21:21" s="5" customFormat="1" x14ac:dyDescent="0.3">
      <c r="U347" s="286"/>
    </row>
    <row r="348" spans="21:21" s="5" customFormat="1" x14ac:dyDescent="0.3">
      <c r="U348" s="286"/>
    </row>
    <row r="349" spans="21:21" s="5" customFormat="1" x14ac:dyDescent="0.3">
      <c r="U349" s="286"/>
    </row>
    <row r="350" spans="21:21" s="5" customFormat="1" x14ac:dyDescent="0.3">
      <c r="U350" s="286"/>
    </row>
    <row r="351" spans="21:21" s="5" customFormat="1" x14ac:dyDescent="0.3">
      <c r="U351" s="286"/>
    </row>
    <row r="352" spans="21:21" s="5" customFormat="1" x14ac:dyDescent="0.3">
      <c r="U352" s="286"/>
    </row>
    <row r="353" spans="21:21" s="5" customFormat="1" x14ac:dyDescent="0.3">
      <c r="U353" s="286"/>
    </row>
    <row r="354" spans="21:21" s="5" customFormat="1" x14ac:dyDescent="0.3">
      <c r="U354" s="286"/>
    </row>
    <row r="355" spans="21:21" s="5" customFormat="1" x14ac:dyDescent="0.3">
      <c r="U355" s="286"/>
    </row>
    <row r="356" spans="21:21" s="5" customFormat="1" x14ac:dyDescent="0.3">
      <c r="U356" s="286"/>
    </row>
    <row r="357" spans="21:21" s="5" customFormat="1" x14ac:dyDescent="0.3">
      <c r="U357" s="286"/>
    </row>
    <row r="358" spans="21:21" s="5" customFormat="1" x14ac:dyDescent="0.3">
      <c r="U358" s="286"/>
    </row>
    <row r="359" spans="21:21" s="5" customFormat="1" x14ac:dyDescent="0.3">
      <c r="U359" s="286"/>
    </row>
    <row r="360" spans="21:21" s="5" customFormat="1" x14ac:dyDescent="0.3">
      <c r="U360" s="286"/>
    </row>
    <row r="361" spans="21:21" s="5" customFormat="1" x14ac:dyDescent="0.3">
      <c r="U361" s="286"/>
    </row>
    <row r="362" spans="21:21" s="5" customFormat="1" x14ac:dyDescent="0.3">
      <c r="U362" s="286"/>
    </row>
    <row r="363" spans="21:21" s="5" customFormat="1" x14ac:dyDescent="0.3">
      <c r="U363" s="286"/>
    </row>
    <row r="364" spans="21:21" s="5" customFormat="1" x14ac:dyDescent="0.3">
      <c r="U364" s="286"/>
    </row>
    <row r="365" spans="21:21" s="5" customFormat="1" x14ac:dyDescent="0.3">
      <c r="U365" s="286"/>
    </row>
    <row r="366" spans="21:21" s="5" customFormat="1" x14ac:dyDescent="0.3">
      <c r="U366" s="286"/>
    </row>
    <row r="367" spans="21:21" s="5" customFormat="1" x14ac:dyDescent="0.3">
      <c r="U367" s="286"/>
    </row>
    <row r="368" spans="21:21" s="5" customFormat="1" x14ac:dyDescent="0.3">
      <c r="U368" s="286"/>
    </row>
    <row r="369" spans="21:21" s="5" customFormat="1" x14ac:dyDescent="0.3">
      <c r="U369" s="286"/>
    </row>
    <row r="370" spans="21:21" s="5" customFormat="1" x14ac:dyDescent="0.3">
      <c r="U370" s="286"/>
    </row>
    <row r="371" spans="21:21" s="5" customFormat="1" x14ac:dyDescent="0.3">
      <c r="U371" s="286"/>
    </row>
    <row r="372" spans="21:21" s="5" customFormat="1" x14ac:dyDescent="0.3">
      <c r="U372" s="286"/>
    </row>
    <row r="373" spans="21:21" s="5" customFormat="1" x14ac:dyDescent="0.3">
      <c r="U373" s="286"/>
    </row>
    <row r="374" spans="21:21" s="5" customFormat="1" x14ac:dyDescent="0.3">
      <c r="U374" s="286"/>
    </row>
    <row r="375" spans="21:21" s="5" customFormat="1" x14ac:dyDescent="0.3">
      <c r="U375" s="286"/>
    </row>
    <row r="376" spans="21:21" s="5" customFormat="1" x14ac:dyDescent="0.3">
      <c r="U376" s="286"/>
    </row>
    <row r="377" spans="21:21" s="5" customFormat="1" x14ac:dyDescent="0.3">
      <c r="U377" s="286"/>
    </row>
    <row r="378" spans="21:21" s="5" customFormat="1" x14ac:dyDescent="0.3">
      <c r="U378" s="286"/>
    </row>
    <row r="379" spans="21:21" s="5" customFormat="1" x14ac:dyDescent="0.3">
      <c r="U379" s="286"/>
    </row>
    <row r="380" spans="21:21" s="5" customFormat="1" x14ac:dyDescent="0.3">
      <c r="U380" s="286"/>
    </row>
    <row r="381" spans="21:21" s="5" customFormat="1" x14ac:dyDescent="0.3">
      <c r="U381" s="286"/>
    </row>
    <row r="382" spans="21:21" s="5" customFormat="1" x14ac:dyDescent="0.3">
      <c r="U382" s="286"/>
    </row>
    <row r="383" spans="21:21" s="5" customFormat="1" x14ac:dyDescent="0.3">
      <c r="U383" s="286"/>
    </row>
    <row r="384" spans="21:21" s="5" customFormat="1" x14ac:dyDescent="0.3">
      <c r="U384" s="286"/>
    </row>
    <row r="385" spans="21:21" s="5" customFormat="1" x14ac:dyDescent="0.3">
      <c r="U385" s="286"/>
    </row>
    <row r="386" spans="21:21" s="5" customFormat="1" x14ac:dyDescent="0.3">
      <c r="U386" s="286"/>
    </row>
    <row r="387" spans="21:21" s="5" customFormat="1" x14ac:dyDescent="0.3">
      <c r="U387" s="286"/>
    </row>
    <row r="388" spans="21:21" s="5" customFormat="1" x14ac:dyDescent="0.3">
      <c r="U388" s="286"/>
    </row>
    <row r="389" spans="21:21" s="5" customFormat="1" x14ac:dyDescent="0.3">
      <c r="U389" s="286"/>
    </row>
    <row r="390" spans="21:21" s="5" customFormat="1" x14ac:dyDescent="0.3">
      <c r="U390" s="286"/>
    </row>
    <row r="391" spans="21:21" s="5" customFormat="1" x14ac:dyDescent="0.3">
      <c r="U391" s="286"/>
    </row>
    <row r="392" spans="21:21" s="5" customFormat="1" x14ac:dyDescent="0.3">
      <c r="U392" s="286"/>
    </row>
    <row r="393" spans="21:21" s="5" customFormat="1" x14ac:dyDescent="0.3">
      <c r="U393" s="286"/>
    </row>
    <row r="394" spans="21:21" s="5" customFormat="1" x14ac:dyDescent="0.3">
      <c r="U394" s="286"/>
    </row>
    <row r="395" spans="21:21" s="5" customFormat="1" x14ac:dyDescent="0.3">
      <c r="U395" s="286"/>
    </row>
    <row r="396" spans="21:21" s="5" customFormat="1" x14ac:dyDescent="0.3">
      <c r="U396" s="286"/>
    </row>
    <row r="397" spans="21:21" s="5" customFormat="1" x14ac:dyDescent="0.3">
      <c r="U397" s="286"/>
    </row>
    <row r="398" spans="21:21" s="5" customFormat="1" x14ac:dyDescent="0.3">
      <c r="U398" s="286"/>
    </row>
    <row r="399" spans="21:21" s="5" customFormat="1" x14ac:dyDescent="0.3">
      <c r="U399" s="286"/>
    </row>
    <row r="400" spans="21:21" s="5" customFormat="1" x14ac:dyDescent="0.3">
      <c r="U400" s="286"/>
    </row>
    <row r="401" spans="21:21" s="5" customFormat="1" x14ac:dyDescent="0.3">
      <c r="U401" s="286"/>
    </row>
    <row r="402" spans="21:21" s="5" customFormat="1" x14ac:dyDescent="0.3">
      <c r="U402" s="286"/>
    </row>
    <row r="403" spans="21:21" s="5" customFormat="1" x14ac:dyDescent="0.3">
      <c r="U403" s="286"/>
    </row>
    <row r="404" spans="21:21" s="5" customFormat="1" x14ac:dyDescent="0.3">
      <c r="U404" s="286"/>
    </row>
    <row r="405" spans="21:21" s="5" customFormat="1" x14ac:dyDescent="0.3">
      <c r="U405" s="286"/>
    </row>
    <row r="406" spans="21:21" s="5" customFormat="1" x14ac:dyDescent="0.3">
      <c r="U406" s="286"/>
    </row>
    <row r="407" spans="21:21" s="5" customFormat="1" x14ac:dyDescent="0.3">
      <c r="U407" s="286"/>
    </row>
    <row r="408" spans="21:21" s="5" customFormat="1" x14ac:dyDescent="0.3">
      <c r="U408" s="286"/>
    </row>
    <row r="409" spans="21:21" s="5" customFormat="1" x14ac:dyDescent="0.3">
      <c r="U409" s="286"/>
    </row>
    <row r="410" spans="21:21" s="5" customFormat="1" x14ac:dyDescent="0.3">
      <c r="U410" s="286"/>
    </row>
    <row r="411" spans="21:21" s="5" customFormat="1" x14ac:dyDescent="0.3">
      <c r="U411" s="286"/>
    </row>
    <row r="412" spans="21:21" s="5" customFormat="1" x14ac:dyDescent="0.3">
      <c r="U412" s="286"/>
    </row>
    <row r="413" spans="21:21" s="5" customFormat="1" x14ac:dyDescent="0.3">
      <c r="U413" s="286"/>
    </row>
    <row r="414" spans="21:21" s="5" customFormat="1" x14ac:dyDescent="0.3">
      <c r="U414" s="286"/>
    </row>
    <row r="415" spans="21:21" s="5" customFormat="1" x14ac:dyDescent="0.3">
      <c r="U415" s="286"/>
    </row>
    <row r="416" spans="21:21" s="5" customFormat="1" x14ac:dyDescent="0.3">
      <c r="U416" s="286"/>
    </row>
    <row r="417" spans="21:21" s="5" customFormat="1" x14ac:dyDescent="0.3">
      <c r="U417" s="286"/>
    </row>
    <row r="418" spans="21:21" s="5" customFormat="1" x14ac:dyDescent="0.3">
      <c r="U418" s="286"/>
    </row>
    <row r="419" spans="21:21" s="5" customFormat="1" x14ac:dyDescent="0.3">
      <c r="U419" s="286"/>
    </row>
    <row r="420" spans="21:21" s="5" customFormat="1" x14ac:dyDescent="0.3">
      <c r="U420" s="286"/>
    </row>
    <row r="421" spans="21:21" s="5" customFormat="1" x14ac:dyDescent="0.3">
      <c r="U421" s="286"/>
    </row>
    <row r="422" spans="21:21" s="5" customFormat="1" x14ac:dyDescent="0.3">
      <c r="U422" s="286"/>
    </row>
    <row r="423" spans="21:21" s="5" customFormat="1" x14ac:dyDescent="0.3">
      <c r="U423" s="286"/>
    </row>
    <row r="424" spans="21:21" s="5" customFormat="1" x14ac:dyDescent="0.3">
      <c r="U424" s="286"/>
    </row>
    <row r="425" spans="21:21" s="5" customFormat="1" x14ac:dyDescent="0.3">
      <c r="U425" s="286"/>
    </row>
    <row r="426" spans="21:21" s="5" customFormat="1" x14ac:dyDescent="0.3">
      <c r="U426" s="286"/>
    </row>
    <row r="427" spans="21:21" s="5" customFormat="1" x14ac:dyDescent="0.3">
      <c r="U427" s="286"/>
    </row>
    <row r="428" spans="21:21" s="5" customFormat="1" x14ac:dyDescent="0.3">
      <c r="U428" s="286"/>
    </row>
    <row r="429" spans="21:21" s="5" customFormat="1" x14ac:dyDescent="0.3">
      <c r="U429" s="286"/>
    </row>
    <row r="430" spans="21:21" s="5" customFormat="1" x14ac:dyDescent="0.3">
      <c r="U430" s="286"/>
    </row>
    <row r="431" spans="21:21" s="5" customFormat="1" x14ac:dyDescent="0.3">
      <c r="U431" s="286"/>
    </row>
    <row r="432" spans="21:21" s="5" customFormat="1" x14ac:dyDescent="0.3">
      <c r="U432" s="286"/>
    </row>
    <row r="433" spans="21:21" s="5" customFormat="1" x14ac:dyDescent="0.3">
      <c r="U433" s="286"/>
    </row>
    <row r="434" spans="21:21" s="5" customFormat="1" x14ac:dyDescent="0.3">
      <c r="U434" s="286"/>
    </row>
    <row r="435" spans="21:21" s="5" customFormat="1" x14ac:dyDescent="0.3">
      <c r="U435" s="286"/>
    </row>
    <row r="436" spans="21:21" s="5" customFormat="1" x14ac:dyDescent="0.3">
      <c r="U436" s="286"/>
    </row>
    <row r="437" spans="21:21" s="5" customFormat="1" x14ac:dyDescent="0.3">
      <c r="U437" s="286"/>
    </row>
    <row r="438" spans="21:21" s="5" customFormat="1" x14ac:dyDescent="0.3">
      <c r="U438" s="286"/>
    </row>
    <row r="439" spans="21:21" s="5" customFormat="1" x14ac:dyDescent="0.3">
      <c r="U439" s="286"/>
    </row>
    <row r="440" spans="21:21" s="5" customFormat="1" x14ac:dyDescent="0.3">
      <c r="U440" s="286"/>
    </row>
    <row r="441" spans="21:21" s="5" customFormat="1" x14ac:dyDescent="0.3">
      <c r="U441" s="286"/>
    </row>
    <row r="442" spans="21:21" s="5" customFormat="1" x14ac:dyDescent="0.3">
      <c r="U442" s="286"/>
    </row>
    <row r="443" spans="21:21" s="5" customFormat="1" x14ac:dyDescent="0.3">
      <c r="U443" s="286"/>
    </row>
    <row r="444" spans="21:21" s="5" customFormat="1" x14ac:dyDescent="0.3">
      <c r="U444" s="286"/>
    </row>
    <row r="445" spans="21:21" s="5" customFormat="1" x14ac:dyDescent="0.3">
      <c r="U445" s="286"/>
    </row>
    <row r="446" spans="21:21" s="5" customFormat="1" x14ac:dyDescent="0.3">
      <c r="U446" s="286"/>
    </row>
    <row r="447" spans="21:21" s="5" customFormat="1" x14ac:dyDescent="0.3">
      <c r="U447" s="286"/>
    </row>
    <row r="448" spans="21:21" s="5" customFormat="1" x14ac:dyDescent="0.3">
      <c r="U448" s="286"/>
    </row>
    <row r="449" spans="21:21" s="5" customFormat="1" x14ac:dyDescent="0.3">
      <c r="U449" s="286"/>
    </row>
    <row r="450" spans="21:21" s="5" customFormat="1" x14ac:dyDescent="0.3">
      <c r="U450" s="286"/>
    </row>
    <row r="451" spans="21:21" s="5" customFormat="1" x14ac:dyDescent="0.3">
      <c r="U451" s="286"/>
    </row>
    <row r="452" spans="21:21" s="5" customFormat="1" x14ac:dyDescent="0.3">
      <c r="U452" s="286"/>
    </row>
    <row r="453" spans="21:21" s="5" customFormat="1" x14ac:dyDescent="0.3">
      <c r="U453" s="286"/>
    </row>
    <row r="454" spans="21:21" s="5" customFormat="1" x14ac:dyDescent="0.3">
      <c r="U454" s="286"/>
    </row>
    <row r="455" spans="21:21" s="5" customFormat="1" x14ac:dyDescent="0.3">
      <c r="U455" s="286"/>
    </row>
    <row r="456" spans="21:21" s="5" customFormat="1" x14ac:dyDescent="0.3">
      <c r="U456" s="286"/>
    </row>
    <row r="457" spans="21:21" s="5" customFormat="1" x14ac:dyDescent="0.3">
      <c r="U457" s="286"/>
    </row>
    <row r="458" spans="21:21" s="5" customFormat="1" x14ac:dyDescent="0.3">
      <c r="U458" s="286"/>
    </row>
    <row r="459" spans="21:21" s="5" customFormat="1" x14ac:dyDescent="0.3">
      <c r="U459" s="286"/>
    </row>
    <row r="460" spans="21:21" s="5" customFormat="1" x14ac:dyDescent="0.3">
      <c r="U460" s="286"/>
    </row>
    <row r="461" spans="21:21" s="5" customFormat="1" x14ac:dyDescent="0.3">
      <c r="U461" s="286"/>
    </row>
    <row r="462" spans="21:21" s="5" customFormat="1" x14ac:dyDescent="0.3">
      <c r="U462" s="286"/>
    </row>
    <row r="463" spans="21:21" s="5" customFormat="1" x14ac:dyDescent="0.3">
      <c r="U463" s="286"/>
    </row>
    <row r="464" spans="21:21" s="5" customFormat="1" x14ac:dyDescent="0.3">
      <c r="U464" s="286"/>
    </row>
    <row r="465" spans="21:21" s="5" customFormat="1" x14ac:dyDescent="0.3">
      <c r="U465" s="286"/>
    </row>
    <row r="466" spans="21:21" s="5" customFormat="1" x14ac:dyDescent="0.3">
      <c r="U466" s="286"/>
    </row>
    <row r="467" spans="21:21" s="5" customFormat="1" x14ac:dyDescent="0.3">
      <c r="U467" s="286"/>
    </row>
    <row r="468" spans="21:21" s="5" customFormat="1" x14ac:dyDescent="0.3">
      <c r="U468" s="286"/>
    </row>
    <row r="469" spans="21:21" s="5" customFormat="1" x14ac:dyDescent="0.3">
      <c r="U469" s="286"/>
    </row>
    <row r="470" spans="21:21" s="5" customFormat="1" x14ac:dyDescent="0.3">
      <c r="U470" s="286"/>
    </row>
    <row r="471" spans="21:21" s="5" customFormat="1" x14ac:dyDescent="0.3">
      <c r="U471" s="286"/>
    </row>
    <row r="472" spans="21:21" s="5" customFormat="1" x14ac:dyDescent="0.3">
      <c r="U472" s="286"/>
    </row>
    <row r="473" spans="21:21" s="5" customFormat="1" x14ac:dyDescent="0.3">
      <c r="U473" s="286"/>
    </row>
    <row r="474" spans="21:21" s="5" customFormat="1" x14ac:dyDescent="0.3">
      <c r="U474" s="286"/>
    </row>
    <row r="475" spans="21:21" s="5" customFormat="1" x14ac:dyDescent="0.3">
      <c r="U475" s="286"/>
    </row>
    <row r="476" spans="21:21" s="5" customFormat="1" x14ac:dyDescent="0.3">
      <c r="U476" s="286"/>
    </row>
    <row r="477" spans="21:21" s="5" customFormat="1" x14ac:dyDescent="0.3">
      <c r="U477" s="286"/>
    </row>
    <row r="478" spans="21:21" s="5" customFormat="1" x14ac:dyDescent="0.3">
      <c r="U478" s="286"/>
    </row>
    <row r="479" spans="21:21" s="5" customFormat="1" x14ac:dyDescent="0.3">
      <c r="U479" s="286"/>
    </row>
    <row r="480" spans="21:21" s="5" customFormat="1" x14ac:dyDescent="0.3">
      <c r="U480" s="286"/>
    </row>
    <row r="481" spans="21:21" s="5" customFormat="1" x14ac:dyDescent="0.3">
      <c r="U481" s="286"/>
    </row>
    <row r="482" spans="21:21" s="5" customFormat="1" x14ac:dyDescent="0.3">
      <c r="U482" s="286"/>
    </row>
    <row r="483" spans="21:21" s="5" customFormat="1" x14ac:dyDescent="0.3">
      <c r="U483" s="286"/>
    </row>
    <row r="484" spans="21:21" s="5" customFormat="1" x14ac:dyDescent="0.3">
      <c r="U484" s="286"/>
    </row>
    <row r="485" spans="21:21" s="5" customFormat="1" x14ac:dyDescent="0.3">
      <c r="U485" s="286"/>
    </row>
    <row r="486" spans="21:21" s="5" customFormat="1" x14ac:dyDescent="0.3">
      <c r="U486" s="286"/>
    </row>
    <row r="487" spans="21:21" s="5" customFormat="1" x14ac:dyDescent="0.3">
      <c r="U487" s="286"/>
    </row>
    <row r="488" spans="21:21" s="5" customFormat="1" x14ac:dyDescent="0.3">
      <c r="U488" s="286"/>
    </row>
    <row r="489" spans="21:21" s="5" customFormat="1" x14ac:dyDescent="0.3">
      <c r="U489" s="286"/>
    </row>
    <row r="490" spans="21:21" s="5" customFormat="1" x14ac:dyDescent="0.3">
      <c r="U490" s="286"/>
    </row>
    <row r="491" spans="21:21" s="5" customFormat="1" x14ac:dyDescent="0.3">
      <c r="U491" s="286"/>
    </row>
    <row r="492" spans="21:21" s="5" customFormat="1" x14ac:dyDescent="0.3">
      <c r="U492" s="286"/>
    </row>
    <row r="493" spans="21:21" s="5" customFormat="1" x14ac:dyDescent="0.3">
      <c r="U493" s="286"/>
    </row>
    <row r="494" spans="21:21" s="5" customFormat="1" x14ac:dyDescent="0.3">
      <c r="U494" s="286"/>
    </row>
    <row r="495" spans="21:21" s="5" customFormat="1" x14ac:dyDescent="0.3">
      <c r="U495" s="286"/>
    </row>
    <row r="496" spans="21:21" s="5" customFormat="1" x14ac:dyDescent="0.3">
      <c r="U496" s="286"/>
    </row>
    <row r="497" spans="21:21" s="5" customFormat="1" x14ac:dyDescent="0.3">
      <c r="U497" s="286"/>
    </row>
    <row r="498" spans="21:21" s="5" customFormat="1" x14ac:dyDescent="0.3">
      <c r="U498" s="286"/>
    </row>
    <row r="499" spans="21:21" s="5" customFormat="1" x14ac:dyDescent="0.3">
      <c r="U499" s="286"/>
    </row>
    <row r="500" spans="21:21" s="5" customFormat="1" x14ac:dyDescent="0.3">
      <c r="U500" s="286"/>
    </row>
    <row r="501" spans="21:21" s="5" customFormat="1" x14ac:dyDescent="0.3">
      <c r="U501" s="286"/>
    </row>
    <row r="502" spans="21:21" s="5" customFormat="1" x14ac:dyDescent="0.3">
      <c r="U502" s="286"/>
    </row>
    <row r="503" spans="21:21" s="5" customFormat="1" x14ac:dyDescent="0.3">
      <c r="U503" s="286"/>
    </row>
    <row r="504" spans="21:21" s="5" customFormat="1" x14ac:dyDescent="0.3">
      <c r="U504" s="286"/>
    </row>
    <row r="505" spans="21:21" s="5" customFormat="1" x14ac:dyDescent="0.3">
      <c r="U505" s="286"/>
    </row>
    <row r="506" spans="21:21" s="5" customFormat="1" x14ac:dyDescent="0.3">
      <c r="U506" s="286"/>
    </row>
    <row r="507" spans="21:21" s="5" customFormat="1" x14ac:dyDescent="0.3">
      <c r="U507" s="286"/>
    </row>
    <row r="508" spans="21:21" s="5" customFormat="1" x14ac:dyDescent="0.3">
      <c r="U508" s="286"/>
    </row>
    <row r="509" spans="21:21" s="5" customFormat="1" x14ac:dyDescent="0.3">
      <c r="U509" s="286"/>
    </row>
    <row r="510" spans="21:21" s="5" customFormat="1" x14ac:dyDescent="0.3">
      <c r="U510" s="286"/>
    </row>
    <row r="511" spans="21:21" s="5" customFormat="1" x14ac:dyDescent="0.3">
      <c r="U511" s="286"/>
    </row>
    <row r="512" spans="21:21" s="5" customFormat="1" x14ac:dyDescent="0.3">
      <c r="U512" s="286"/>
    </row>
    <row r="513" spans="21:21" s="5" customFormat="1" x14ac:dyDescent="0.3">
      <c r="U513" s="286"/>
    </row>
    <row r="514" spans="21:21" s="5" customFormat="1" x14ac:dyDescent="0.3">
      <c r="U514" s="286"/>
    </row>
    <row r="515" spans="21:21" s="5" customFormat="1" x14ac:dyDescent="0.3">
      <c r="U515" s="286"/>
    </row>
    <row r="516" spans="21:21" s="5" customFormat="1" x14ac:dyDescent="0.3">
      <c r="U516" s="286"/>
    </row>
    <row r="517" spans="21:21" s="5" customFormat="1" x14ac:dyDescent="0.3">
      <c r="U517" s="286"/>
    </row>
    <row r="518" spans="21:21" s="5" customFormat="1" x14ac:dyDescent="0.3">
      <c r="U518" s="286"/>
    </row>
    <row r="519" spans="21:21" s="5" customFormat="1" x14ac:dyDescent="0.3">
      <c r="U519" s="286"/>
    </row>
    <row r="520" spans="21:21" s="5" customFormat="1" x14ac:dyDescent="0.3">
      <c r="U520" s="286"/>
    </row>
    <row r="521" spans="21:21" s="5" customFormat="1" x14ac:dyDescent="0.3">
      <c r="U521" s="286"/>
    </row>
    <row r="522" spans="21:21" s="5" customFormat="1" x14ac:dyDescent="0.3">
      <c r="U522" s="286"/>
    </row>
    <row r="523" spans="21:21" s="5" customFormat="1" x14ac:dyDescent="0.3">
      <c r="U523" s="286"/>
    </row>
    <row r="524" spans="21:21" s="5" customFormat="1" x14ac:dyDescent="0.3">
      <c r="U524" s="286"/>
    </row>
    <row r="525" spans="21:21" s="5" customFormat="1" x14ac:dyDescent="0.3">
      <c r="U525" s="286"/>
    </row>
    <row r="526" spans="21:21" s="5" customFormat="1" x14ac:dyDescent="0.3">
      <c r="U526" s="286"/>
    </row>
    <row r="527" spans="21:21" s="5" customFormat="1" x14ac:dyDescent="0.3">
      <c r="U527" s="286"/>
    </row>
    <row r="528" spans="21:21" s="5" customFormat="1" x14ac:dyDescent="0.3">
      <c r="U528" s="286"/>
    </row>
    <row r="529" spans="21:21" s="5" customFormat="1" x14ac:dyDescent="0.3">
      <c r="U529" s="286"/>
    </row>
    <row r="530" spans="21:21" s="5" customFormat="1" x14ac:dyDescent="0.3">
      <c r="U530" s="286"/>
    </row>
    <row r="531" spans="21:21" s="5" customFormat="1" x14ac:dyDescent="0.3">
      <c r="U531" s="286"/>
    </row>
    <row r="532" spans="21:21" s="5" customFormat="1" x14ac:dyDescent="0.3">
      <c r="U532" s="286"/>
    </row>
    <row r="533" spans="21:21" s="5" customFormat="1" x14ac:dyDescent="0.3">
      <c r="U533" s="286"/>
    </row>
    <row r="534" spans="21:21" s="5" customFormat="1" x14ac:dyDescent="0.3">
      <c r="U534" s="286"/>
    </row>
    <row r="535" spans="21:21" s="5" customFormat="1" x14ac:dyDescent="0.3">
      <c r="U535" s="286"/>
    </row>
    <row r="536" spans="21:21" s="5" customFormat="1" x14ac:dyDescent="0.3">
      <c r="U536" s="286"/>
    </row>
    <row r="537" spans="21:21" s="5" customFormat="1" x14ac:dyDescent="0.3">
      <c r="U537" s="286"/>
    </row>
    <row r="538" spans="21:21" s="5" customFormat="1" x14ac:dyDescent="0.3">
      <c r="U538" s="286"/>
    </row>
    <row r="539" spans="21:21" s="5" customFormat="1" x14ac:dyDescent="0.3">
      <c r="U539" s="286"/>
    </row>
    <row r="540" spans="21:21" s="5" customFormat="1" x14ac:dyDescent="0.3">
      <c r="U540" s="286"/>
    </row>
    <row r="541" spans="21:21" s="5" customFormat="1" x14ac:dyDescent="0.3">
      <c r="U541" s="286"/>
    </row>
    <row r="542" spans="21:21" s="5" customFormat="1" x14ac:dyDescent="0.3">
      <c r="U542" s="286"/>
    </row>
    <row r="543" spans="21:21" s="5" customFormat="1" x14ac:dyDescent="0.3">
      <c r="U543" s="286"/>
    </row>
    <row r="544" spans="21:21" s="5" customFormat="1" x14ac:dyDescent="0.3">
      <c r="U544" s="286"/>
    </row>
    <row r="545" spans="21:21" s="5" customFormat="1" x14ac:dyDescent="0.3">
      <c r="U545" s="286"/>
    </row>
    <row r="546" spans="21:21" s="5" customFormat="1" x14ac:dyDescent="0.3">
      <c r="U546" s="286"/>
    </row>
    <row r="547" spans="21:21" s="5" customFormat="1" x14ac:dyDescent="0.3">
      <c r="U547" s="286"/>
    </row>
    <row r="548" spans="21:21" s="5" customFormat="1" x14ac:dyDescent="0.3">
      <c r="U548" s="286"/>
    </row>
    <row r="549" spans="21:21" s="5" customFormat="1" x14ac:dyDescent="0.3">
      <c r="U549" s="286"/>
    </row>
    <row r="550" spans="21:21" s="5" customFormat="1" x14ac:dyDescent="0.3">
      <c r="U550" s="286"/>
    </row>
    <row r="551" spans="21:21" s="5" customFormat="1" x14ac:dyDescent="0.3">
      <c r="U551" s="286"/>
    </row>
    <row r="552" spans="21:21" s="5" customFormat="1" x14ac:dyDescent="0.3">
      <c r="U552" s="286"/>
    </row>
    <row r="553" spans="21:21" s="5" customFormat="1" x14ac:dyDescent="0.3">
      <c r="U553" s="286"/>
    </row>
    <row r="554" spans="21:21" s="5" customFormat="1" x14ac:dyDescent="0.3">
      <c r="U554" s="286"/>
    </row>
    <row r="555" spans="21:21" s="5" customFormat="1" x14ac:dyDescent="0.3">
      <c r="U555" s="286"/>
    </row>
    <row r="556" spans="21:21" s="5" customFormat="1" x14ac:dyDescent="0.3">
      <c r="U556" s="286"/>
    </row>
    <row r="557" spans="21:21" s="5" customFormat="1" x14ac:dyDescent="0.3">
      <c r="U557" s="286"/>
    </row>
    <row r="558" spans="21:21" s="5" customFormat="1" x14ac:dyDescent="0.3">
      <c r="U558" s="286"/>
    </row>
    <row r="559" spans="21:21" s="5" customFormat="1" x14ac:dyDescent="0.3">
      <c r="U559" s="286"/>
    </row>
    <row r="560" spans="21:21" s="5" customFormat="1" x14ac:dyDescent="0.3">
      <c r="U560" s="286"/>
    </row>
    <row r="561" spans="21:21" s="5" customFormat="1" x14ac:dyDescent="0.3">
      <c r="U561" s="286"/>
    </row>
    <row r="562" spans="21:21" s="5" customFormat="1" x14ac:dyDescent="0.3">
      <c r="U562" s="286"/>
    </row>
  </sheetData>
  <sheetProtection algorithmName="SHA-512" hashValue="auijcPF11fcahl14eN6oUSCT/RuxmeVfcRtH3id6c7Sc2SVMJkNLzOQggyUHGnMTih1NDnsXPhVxkmw1bwduwA==" saltValue="OfkNm6sJgZLQaoYqj6W7YQ==" spinCount="100000" sheet="1" objects="1" scenarios="1"/>
  <mergeCells count="6">
    <mergeCell ref="A42:C42"/>
    <mergeCell ref="AA17:AC17"/>
    <mergeCell ref="AA22:AC22"/>
    <mergeCell ref="F16:G16"/>
    <mergeCell ref="C16:D16"/>
    <mergeCell ref="AA32:AC32"/>
  </mergeCells>
  <conditionalFormatting sqref="I14">
    <cfRule type="iconSet" priority="65">
      <iconSet iconSet="3Symbols2" showValue="0">
        <cfvo type="percent" val="0"/>
        <cfvo type="num" val="0"/>
        <cfvo type="num" val="0"/>
      </iconSet>
    </cfRule>
    <cfRule type="cellIs" dxfId="3" priority="69" operator="greaterThan">
      <formula>5</formula>
    </cfRule>
    <cfRule type="cellIs" dxfId="2" priority="70" operator="greaterThan">
      <formula>0</formula>
    </cfRule>
    <cfRule type="cellIs" dxfId="1" priority="71" operator="greaterThan">
      <formula>$I$14</formula>
    </cfRule>
  </conditionalFormatting>
  <conditionalFormatting sqref="J24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J26"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M34"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O18">
    <cfRule type="iconSet" priority="72">
      <iconSet iconSet="3Symbols2">
        <cfvo type="percent" val="0"/>
        <cfvo type="percent" val="33"/>
        <cfvo type="percent" val="67"/>
      </iconSet>
    </cfRule>
  </conditionalFormatting>
  <conditionalFormatting sqref="O20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O26">
    <cfRule type="iconSet" priority="26">
      <iconSet iconSet="3Symbols2">
        <cfvo type="percent" val="0"/>
        <cfvo type="percent" val="33"/>
        <cfvo type="percent" val="67"/>
      </iconSet>
    </cfRule>
  </conditionalFormatting>
  <conditionalFormatting sqref="AF34">
    <cfRule type="expression" dxfId="0" priority="33">
      <formula>$I$36&lt;=$G$35</formula>
    </cfRule>
  </conditionalFormatting>
  <conditionalFormatting sqref="IP14">
    <cfRule type="iconSet" priority="66">
      <iconSet iconSet="3Symbols2">
        <cfvo type="percent" val="0"/>
        <cfvo type="percent" val="33"/>
        <cfvo type="percent" val="67"/>
      </iconSet>
    </cfRule>
  </conditionalFormatting>
  <hyperlinks>
    <hyperlink ref="T42" location="Diagramm!A1" display="weiter"/>
    <hyperlink ref="P42" location="Berechnung!A1" display="zurück"/>
    <hyperlink ref="K40" r:id="rId1" display="Link "/>
    <hyperlink ref="L40" r:id="rId2"/>
    <hyperlink ref="R40" r:id="rId3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landscape" r:id="rId4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52D21615-2D40-412B-86D3-E04B63CA50A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I14</xm:sqref>
        </x14:conditionalFormatting>
        <x14:conditionalFormatting xmlns:xm="http://schemas.microsoft.com/office/excel/2006/main">
          <x14:cfRule type="iconSet" priority="47" id="{9F12B9A5-45CD-4DA1-B06B-6358F6E29E1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8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I18</xm:sqref>
        </x14:conditionalFormatting>
        <x14:conditionalFormatting xmlns:xm="http://schemas.microsoft.com/office/excel/2006/main">
          <x14:cfRule type="iconSet" priority="31" id="{D093B8DD-64AC-4C5B-9B79-536B4534ED76}">
            <x14:iconSet iconSet="3Symbols2" custom="1">
              <x14:cfvo type="percent">
                <xm:f>0</xm:f>
              </x14:cfvo>
              <x14:cfvo type="num">
                <xm:f>$G$20</xm:f>
              </x14:cfvo>
              <x14:cfvo type="num" gte="0">
                <xm:f>$G$20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7" id="{15329796-735B-414A-A9C4-D1347FF7BA59}">
            <x14:iconSet iconSet="3Symbols2" custom="1">
              <x14:cfvo type="percent">
                <xm:f>0</xm:f>
              </x14:cfvo>
              <x14:cfvo type="num">
                <xm:f>0.1</xm:f>
              </x14:cfvo>
              <x14:cfvo type="num" gte="0">
                <xm:f>$G$22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6" id="{E5FCC274-29BF-43DC-96A7-8A067E22E979}">
            <x14:iconSet iconSet="3Symbols2" custom="1">
              <x14:cfvo type="percent">
                <xm:f>0</xm:f>
              </x14:cfvo>
              <x14:cfvo type="num">
                <xm:f>1</xm:f>
              </x14:cfvo>
              <x14:cfvo type="num" gte="0">
                <xm:f>6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42" id="{F69C17A0-DAF8-41B1-A211-D5230A19439A}">
            <x14:iconSet iconSet="3Symbols2" custom="1">
              <x14:cfvo type="percent">
                <xm:f>0</xm:f>
              </x14:cfvo>
              <x14:cfvo type="num">
                <xm:f>$G$26</xm:f>
              </x14:cfvo>
              <x14:cfvo type="num" gte="0">
                <xm:f>$G$26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" id="{DBC1CD20-7508-47D6-8331-5FB1001219D1}">
            <x14:iconSet iconSet="3Symbols2" custom="1">
              <x14:cfvo type="percent">
                <xm:f>0</xm:f>
              </x14:cfvo>
              <x14:cfvo type="num">
                <xm:f>$G$30</xm:f>
              </x14:cfvo>
              <x14:cfvo type="num" gte="0">
                <xm:f>$G$30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I30</xm:sqref>
        </x14:conditionalFormatting>
        <x14:conditionalFormatting xmlns:xm="http://schemas.microsoft.com/office/excel/2006/main">
          <x14:cfRule type="iconSet" priority="40" id="{AF5CCDAB-B95B-44B2-9DE1-8F4470E1E1A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 gte="0">
                <xm:f>$G$32</xm:f>
              </x14:cfvo>
              <x14:cfIcon iconSet="3Symbols2" iconId="1"/>
              <x14:cfIcon iconSet="3Symbols2" iconId="2"/>
              <x14:cfIcon iconSet="3Symbols2" iconId="0"/>
            </x14:iconSet>
          </x14:cfRule>
          <xm:sqref>I32</xm:sqref>
        </x14:conditionalFormatting>
        <x14:conditionalFormatting xmlns:xm="http://schemas.microsoft.com/office/excel/2006/main">
          <x14:cfRule type="iconSet" priority="35" id="{FCC33EEC-E422-4CF3-AE30-F15C4B3587DF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$G$35-$I$35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I34</xm:sqref>
        </x14:conditionalFormatting>
        <x14:conditionalFormatting xmlns:xm="http://schemas.microsoft.com/office/excel/2006/main">
          <x14:cfRule type="iconSet" priority="34" id="{327BDAA4-562B-4BAB-82AE-CE4BF07CFFC4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$G$35-$I$34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I35</xm:sqref>
        </x14:conditionalFormatting>
        <x14:conditionalFormatting xmlns:xm="http://schemas.microsoft.com/office/excel/2006/main">
          <x14:cfRule type="iconSet" priority="32" id="{03DDCE7F-420D-4BA3-A0B7-6D1CD59725A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$I$36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I45</xm:sqref>
        </x14:conditionalFormatting>
        <x14:conditionalFormatting xmlns:xm="http://schemas.microsoft.com/office/excel/2006/main">
          <x14:cfRule type="iconSet" priority="6" id="{9EC8CC06-0CA3-4974-BF78-77FD76321FC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J24</xm:sqref>
        </x14:conditionalFormatting>
        <x14:conditionalFormatting xmlns:xm="http://schemas.microsoft.com/office/excel/2006/main">
          <x14:cfRule type="iconSet" priority="23" id="{4A52EE3E-A9A4-41F8-8E39-C8B7090A1D5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J26</xm:sqref>
        </x14:conditionalFormatting>
        <x14:conditionalFormatting xmlns:xm="http://schemas.microsoft.com/office/excel/2006/main">
          <x14:cfRule type="iconSet" priority="18" id="{FAB4CEA6-D678-4909-8CA9-DF20A5FA6FB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M34</xm:sqref>
        </x14:conditionalFormatting>
        <x14:conditionalFormatting xmlns:xm="http://schemas.microsoft.com/office/excel/2006/main">
          <x14:cfRule type="iconSet" priority="73" id="{E7A09505-A8FD-469E-B6A7-81250D5352B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O18</xm:sqref>
        </x14:conditionalFormatting>
        <x14:conditionalFormatting xmlns:xm="http://schemas.microsoft.com/office/excel/2006/main">
          <x14:cfRule type="iconSet" priority="27" id="{17E065C8-5D51-4660-83D6-741A2378D83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O20</xm:sqref>
        </x14:conditionalFormatting>
        <x14:conditionalFormatting xmlns:xm="http://schemas.microsoft.com/office/excel/2006/main">
          <x14:cfRule type="iconSet" priority="25" id="{7D51EBAD-0D59-41C3-89B9-7344EF19FC3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1"/>
              <x14:cfIcon iconSet="3Symbols2" iconId="1"/>
              <x14:cfIcon iconSet="3Symbols2" iconId="1"/>
            </x14:iconSet>
          </x14:cfRule>
          <xm:sqref>O26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Q70"/>
  <sheetViews>
    <sheetView workbookViewId="0">
      <selection activeCell="T33" sqref="T33"/>
    </sheetView>
  </sheetViews>
  <sheetFormatPr baseColWidth="10" defaultRowHeight="14.4" x14ac:dyDescent="0.3"/>
  <cols>
    <col min="1" max="1" width="29" customWidth="1"/>
    <col min="2" max="7" width="10.88671875" style="173" hidden="1" customWidth="1"/>
    <col min="8" max="8" width="13.109375" customWidth="1"/>
  </cols>
  <sheetData>
    <row r="1" spans="1:17" x14ac:dyDescent="0.3">
      <c r="A1" s="1" t="s">
        <v>14</v>
      </c>
      <c r="B1" s="172">
        <v>2014</v>
      </c>
      <c r="C1" s="172">
        <v>2015</v>
      </c>
      <c r="D1" s="172">
        <v>2016</v>
      </c>
      <c r="E1" s="172">
        <v>2017</v>
      </c>
      <c r="F1" s="172">
        <v>2018</v>
      </c>
      <c r="G1" s="172">
        <v>2019</v>
      </c>
      <c r="H1" s="1">
        <v>2020</v>
      </c>
      <c r="I1" s="163">
        <v>2021</v>
      </c>
      <c r="J1" s="163">
        <v>2022</v>
      </c>
      <c r="K1" s="163">
        <v>2023</v>
      </c>
      <c r="L1" s="163">
        <v>2024</v>
      </c>
      <c r="M1" s="163">
        <v>2025</v>
      </c>
      <c r="N1" s="163" t="s">
        <v>42</v>
      </c>
    </row>
    <row r="2" spans="1:17" x14ac:dyDescent="0.3">
      <c r="A2" t="s">
        <v>39</v>
      </c>
      <c r="B2" s="173">
        <v>51.46</v>
      </c>
      <c r="C2" s="173">
        <v>49.64</v>
      </c>
      <c r="D2" s="173">
        <v>50.14</v>
      </c>
      <c r="E2" s="173">
        <v>50.48</v>
      </c>
      <c r="F2" s="173">
        <v>50.87</v>
      </c>
      <c r="G2" s="173">
        <v>51.08</v>
      </c>
      <c r="H2">
        <v>50.82</v>
      </c>
      <c r="I2" s="114">
        <v>50.12</v>
      </c>
      <c r="J2" s="114">
        <v>49.66</v>
      </c>
      <c r="K2">
        <v>76.28</v>
      </c>
      <c r="L2">
        <v>72.36</v>
      </c>
      <c r="M2">
        <v>68.05</v>
      </c>
      <c r="N2">
        <v>65.31</v>
      </c>
      <c r="Q2" t="s">
        <v>137</v>
      </c>
    </row>
    <row r="3" spans="1:17" x14ac:dyDescent="0.3">
      <c r="A3" t="s">
        <v>40</v>
      </c>
      <c r="B3" s="173">
        <v>30.87</v>
      </c>
      <c r="C3" s="173">
        <v>29.78</v>
      </c>
      <c r="D3" s="173">
        <v>30.08</v>
      </c>
      <c r="E3" s="173">
        <v>30.28</v>
      </c>
      <c r="F3" s="173">
        <v>30.52</v>
      </c>
      <c r="G3" s="173">
        <v>30.64</v>
      </c>
      <c r="H3">
        <v>30.49</v>
      </c>
      <c r="I3" s="114">
        <v>30.07</v>
      </c>
      <c r="J3" s="114">
        <v>29.79</v>
      </c>
      <c r="K3">
        <v>45.76</v>
      </c>
      <c r="L3">
        <v>43.41</v>
      </c>
      <c r="M3">
        <v>40.83</v>
      </c>
      <c r="N3">
        <v>39.19</v>
      </c>
      <c r="Q3" s="318" t="s">
        <v>138</v>
      </c>
    </row>
    <row r="4" spans="1:17" x14ac:dyDescent="0.3">
      <c r="A4" t="s">
        <v>5</v>
      </c>
      <c r="C4" s="173">
        <v>87.34</v>
      </c>
      <c r="D4" s="173">
        <v>87.31</v>
      </c>
      <c r="E4" s="173">
        <v>86.75</v>
      </c>
      <c r="F4" s="173">
        <v>86.46</v>
      </c>
      <c r="G4" s="173">
        <v>86.07</v>
      </c>
      <c r="H4">
        <v>84.74</v>
      </c>
      <c r="I4" s="114">
        <v>83.17</v>
      </c>
      <c r="J4" s="114">
        <v>81.78</v>
      </c>
    </row>
    <row r="5" spans="1:17" x14ac:dyDescent="0.3">
      <c r="A5" t="s">
        <v>41</v>
      </c>
      <c r="I5" s="114"/>
      <c r="J5" s="114"/>
      <c r="K5">
        <v>60.35</v>
      </c>
      <c r="L5">
        <v>59.68</v>
      </c>
      <c r="M5">
        <v>58.68</v>
      </c>
      <c r="N5">
        <v>57</v>
      </c>
    </row>
    <row r="6" spans="1:17" x14ac:dyDescent="0.3">
      <c r="A6" t="s">
        <v>198</v>
      </c>
      <c r="I6" s="114"/>
      <c r="J6" s="114"/>
      <c r="K6">
        <v>85.72</v>
      </c>
      <c r="L6">
        <v>84.76</v>
      </c>
      <c r="M6">
        <v>89.37</v>
      </c>
      <c r="N6">
        <v>73.599999999999994</v>
      </c>
    </row>
    <row r="7" spans="1:17" x14ac:dyDescent="0.3">
      <c r="A7" t="s">
        <v>199</v>
      </c>
      <c r="I7" s="114"/>
      <c r="J7" s="114"/>
      <c r="K7">
        <v>38.31</v>
      </c>
      <c r="L7">
        <v>37.880000000000003</v>
      </c>
      <c r="M7">
        <v>36.14</v>
      </c>
      <c r="N7">
        <v>32.89</v>
      </c>
    </row>
    <row r="8" spans="1:17" x14ac:dyDescent="0.3">
      <c r="A8" t="s">
        <v>0</v>
      </c>
      <c r="C8" s="173">
        <v>188</v>
      </c>
      <c r="D8" s="173">
        <v>186.77</v>
      </c>
      <c r="E8" s="173">
        <v>183.18</v>
      </c>
      <c r="F8" s="174">
        <f>179.55</f>
        <v>179.55</v>
      </c>
      <c r="G8" s="173">
        <v>175.95</v>
      </c>
      <c r="H8">
        <v>173.16</v>
      </c>
      <c r="I8" s="114">
        <v>170.77</v>
      </c>
      <c r="J8" s="114">
        <v>167.56</v>
      </c>
      <c r="K8">
        <v>170.93</v>
      </c>
      <c r="L8">
        <v>157.63</v>
      </c>
      <c r="M8">
        <v>152.44</v>
      </c>
      <c r="N8">
        <v>147.38</v>
      </c>
    </row>
    <row r="9" spans="1:17" x14ac:dyDescent="0.3">
      <c r="B9" s="175"/>
      <c r="I9" s="114"/>
      <c r="J9" s="114"/>
      <c r="K9" s="114"/>
      <c r="L9" s="114"/>
      <c r="M9" s="114"/>
      <c r="N9" s="114"/>
    </row>
    <row r="11" spans="1:17" x14ac:dyDescent="0.3">
      <c r="A11" t="s">
        <v>3</v>
      </c>
      <c r="C11" s="173">
        <v>44.27</v>
      </c>
      <c r="D11" s="173">
        <v>44.27</v>
      </c>
      <c r="E11" s="173">
        <v>44.27</v>
      </c>
      <c r="F11" s="173">
        <v>44.27</v>
      </c>
      <c r="G11" s="173">
        <v>44.27</v>
      </c>
      <c r="H11">
        <v>44.27</v>
      </c>
      <c r="I11" s="168">
        <f>H11*I15</f>
        <v>44.27</v>
      </c>
      <c r="J11" s="168">
        <f>I11*J15</f>
        <v>44.27</v>
      </c>
      <c r="K11">
        <v>141.75</v>
      </c>
      <c r="L11">
        <v>126.58</v>
      </c>
      <c r="M11">
        <v>120.64</v>
      </c>
      <c r="N11">
        <v>134.04</v>
      </c>
    </row>
    <row r="14" spans="1:17" ht="20.25" customHeight="1" x14ac:dyDescent="0.35">
      <c r="B14" s="173">
        <v>358.76</v>
      </c>
      <c r="L14" s="309"/>
      <c r="M14" s="309" t="s">
        <v>131</v>
      </c>
      <c r="N14" s="309"/>
      <c r="O14" s="309"/>
      <c r="P14" s="308"/>
      <c r="Q14" s="179"/>
    </row>
    <row r="15" spans="1:17" x14ac:dyDescent="0.3">
      <c r="B15" s="173">
        <f>1-0.1703</f>
        <v>0.82969999999999999</v>
      </c>
      <c r="F15" s="173">
        <v>0.99838009999999999</v>
      </c>
      <c r="G15" s="173">
        <f>1-0.00327515</f>
        <v>0.99672485</v>
      </c>
      <c r="H15">
        <v>1</v>
      </c>
      <c r="I15">
        <v>1</v>
      </c>
      <c r="J15">
        <v>1</v>
      </c>
    </row>
    <row r="16" spans="1:17" x14ac:dyDescent="0.3">
      <c r="B16" s="174">
        <f>B14*B15</f>
        <v>297.66317199999997</v>
      </c>
    </row>
    <row r="17" spans="1:17" x14ac:dyDescent="0.3">
      <c r="I17" s="168"/>
      <c r="L17" s="344"/>
    </row>
    <row r="18" spans="1:17" x14ac:dyDescent="0.3">
      <c r="A18" s="179" t="s">
        <v>43</v>
      </c>
      <c r="B18" s="173" t="s">
        <v>23</v>
      </c>
      <c r="C18" s="173" t="s">
        <v>25</v>
      </c>
      <c r="D18" s="173" t="s">
        <v>30</v>
      </c>
      <c r="E18" s="173" t="s">
        <v>33</v>
      </c>
      <c r="F18" s="173" t="s">
        <v>34</v>
      </c>
      <c r="G18" s="173" t="s">
        <v>37</v>
      </c>
      <c r="I18" s="168"/>
      <c r="K18" s="163">
        <v>2023</v>
      </c>
      <c r="L18" s="163">
        <v>2024</v>
      </c>
      <c r="M18" s="163">
        <v>2025</v>
      </c>
      <c r="N18" s="163">
        <v>2026</v>
      </c>
    </row>
    <row r="19" spans="1:17" x14ac:dyDescent="0.3">
      <c r="A19" t="s">
        <v>44</v>
      </c>
      <c r="B19" s="173" t="s">
        <v>24</v>
      </c>
      <c r="I19" s="168"/>
    </row>
    <row r="20" spans="1:17" x14ac:dyDescent="0.3">
      <c r="A20" s="180" t="s">
        <v>51</v>
      </c>
      <c r="D20" s="176" t="s">
        <v>29</v>
      </c>
      <c r="H20" s="178" t="s">
        <v>52</v>
      </c>
      <c r="I20" s="178"/>
      <c r="J20" s="177"/>
      <c r="K20" s="367">
        <v>1690</v>
      </c>
      <c r="L20" s="177">
        <v>1410.83</v>
      </c>
      <c r="M20" s="177">
        <v>1300</v>
      </c>
      <c r="N20" s="177">
        <v>1300</v>
      </c>
      <c r="O20" s="177"/>
      <c r="Q20" t="s">
        <v>153</v>
      </c>
    </row>
    <row r="21" spans="1:17" x14ac:dyDescent="0.3">
      <c r="A21" s="180"/>
      <c r="H21" s="178" t="s">
        <v>123</v>
      </c>
      <c r="I21" s="178"/>
      <c r="J21" s="177"/>
      <c r="K21" s="367">
        <v>650</v>
      </c>
      <c r="L21" s="177">
        <v>542.62</v>
      </c>
      <c r="M21" s="177">
        <v>500</v>
      </c>
      <c r="N21" s="177">
        <v>500</v>
      </c>
      <c r="O21" s="296"/>
    </row>
    <row r="22" spans="1:17" ht="16.649999999999999" customHeight="1" x14ac:dyDescent="0.3">
      <c r="A22" s="180"/>
      <c r="H22" s="178" t="s">
        <v>128</v>
      </c>
      <c r="I22" s="178"/>
      <c r="J22" s="177"/>
      <c r="K22" s="367">
        <v>390</v>
      </c>
      <c r="L22" s="177">
        <v>325.57</v>
      </c>
      <c r="M22" s="177">
        <v>300</v>
      </c>
      <c r="N22" s="177">
        <v>300</v>
      </c>
      <c r="O22" s="296"/>
    </row>
    <row r="23" spans="1:17" x14ac:dyDescent="0.3">
      <c r="A23" s="180"/>
      <c r="H23" s="178"/>
      <c r="I23" s="178"/>
      <c r="J23" s="177"/>
      <c r="K23" s="367"/>
      <c r="N23" s="177"/>
      <c r="O23" s="296"/>
    </row>
    <row r="24" spans="1:17" x14ac:dyDescent="0.3">
      <c r="A24" s="180" t="s">
        <v>55</v>
      </c>
      <c r="H24" s="218" t="s">
        <v>54</v>
      </c>
      <c r="K24" s="114">
        <v>195</v>
      </c>
      <c r="L24" s="362">
        <v>217.05</v>
      </c>
      <c r="M24" s="362">
        <v>200</v>
      </c>
      <c r="N24" s="362">
        <v>200</v>
      </c>
      <c r="O24" s="296"/>
    </row>
    <row r="25" spans="1:17" x14ac:dyDescent="0.3">
      <c r="A25" s="180" t="s">
        <v>56</v>
      </c>
      <c r="K25" s="114">
        <v>195</v>
      </c>
      <c r="L25" s="362">
        <v>217.05</v>
      </c>
      <c r="M25" s="362">
        <v>200</v>
      </c>
      <c r="N25" s="362">
        <v>200</v>
      </c>
      <c r="O25" s="296"/>
    </row>
    <row r="26" spans="1:17" x14ac:dyDescent="0.3">
      <c r="A26" s="180" t="s">
        <v>57</v>
      </c>
      <c r="H26" s="178" t="s">
        <v>52</v>
      </c>
      <c r="I26" s="178"/>
      <c r="J26" s="177"/>
      <c r="K26" s="367">
        <v>1170</v>
      </c>
      <c r="L26" s="363">
        <v>976.72</v>
      </c>
      <c r="M26" s="363">
        <v>900</v>
      </c>
      <c r="N26" s="363">
        <v>1000</v>
      </c>
      <c r="O26" s="296"/>
    </row>
    <row r="27" spans="1:17" x14ac:dyDescent="0.3">
      <c r="H27" s="178" t="s">
        <v>53</v>
      </c>
      <c r="I27" s="178"/>
      <c r="J27" s="177"/>
      <c r="K27" s="367">
        <v>520</v>
      </c>
      <c r="L27" s="363">
        <v>434.1</v>
      </c>
      <c r="M27" s="363">
        <v>400</v>
      </c>
      <c r="N27" s="363">
        <v>450</v>
      </c>
      <c r="O27" s="296"/>
    </row>
    <row r="28" spans="1:17" x14ac:dyDescent="0.3">
      <c r="H28" s="217" t="s">
        <v>58</v>
      </c>
      <c r="I28" s="178"/>
      <c r="J28" s="177"/>
      <c r="K28" s="367">
        <v>260</v>
      </c>
      <c r="L28" s="363">
        <v>217.05</v>
      </c>
      <c r="M28" s="363">
        <v>200</v>
      </c>
      <c r="N28" s="363">
        <v>200</v>
      </c>
      <c r="O28" s="296"/>
    </row>
    <row r="29" spans="1:17" x14ac:dyDescent="0.3">
      <c r="K29" s="114"/>
      <c r="L29" s="362"/>
      <c r="M29" s="362"/>
      <c r="N29" s="364"/>
      <c r="O29" s="296"/>
    </row>
    <row r="30" spans="1:17" x14ac:dyDescent="0.3">
      <c r="A30" t="s">
        <v>45</v>
      </c>
      <c r="K30" s="114">
        <v>58.5</v>
      </c>
      <c r="L30" s="362">
        <v>65.11</v>
      </c>
      <c r="M30" s="362">
        <v>60</v>
      </c>
      <c r="N30" s="362">
        <v>60</v>
      </c>
      <c r="O30" s="296"/>
    </row>
    <row r="31" spans="1:17" x14ac:dyDescent="0.3">
      <c r="A31" t="s">
        <v>46</v>
      </c>
      <c r="K31" s="114">
        <v>78</v>
      </c>
      <c r="L31" s="362">
        <v>217.05</v>
      </c>
      <c r="M31" s="362">
        <v>200</v>
      </c>
      <c r="N31" s="362">
        <v>600</v>
      </c>
      <c r="O31" s="296"/>
    </row>
    <row r="32" spans="1:17" x14ac:dyDescent="0.3">
      <c r="A32" t="s">
        <v>47</v>
      </c>
      <c r="K32" s="114">
        <v>149.5</v>
      </c>
      <c r="L32" s="362">
        <v>108.52</v>
      </c>
      <c r="M32" s="362">
        <v>100</v>
      </c>
      <c r="N32" s="362">
        <v>100</v>
      </c>
      <c r="O32" s="296"/>
    </row>
    <row r="33" spans="1:15" x14ac:dyDescent="0.3">
      <c r="A33" t="s">
        <v>48</v>
      </c>
      <c r="K33" s="114">
        <v>312</v>
      </c>
      <c r="L33" s="362">
        <v>260.45999999999998</v>
      </c>
      <c r="M33" s="362">
        <v>225</v>
      </c>
      <c r="N33" s="362">
        <v>210</v>
      </c>
      <c r="O33" s="296"/>
    </row>
    <row r="34" spans="1:15" x14ac:dyDescent="0.3">
      <c r="A34" t="s">
        <v>49</v>
      </c>
      <c r="H34" t="s">
        <v>121</v>
      </c>
      <c r="K34" s="114">
        <v>169</v>
      </c>
      <c r="L34" s="362">
        <v>162.78</v>
      </c>
      <c r="M34" s="363">
        <v>150</v>
      </c>
      <c r="N34" s="362">
        <v>150</v>
      </c>
      <c r="O34" s="296"/>
    </row>
    <row r="35" spans="1:15" x14ac:dyDescent="0.3">
      <c r="H35" t="s">
        <v>122</v>
      </c>
      <c r="K35" s="114">
        <v>65</v>
      </c>
      <c r="L35">
        <v>54.26</v>
      </c>
      <c r="M35">
        <v>50</v>
      </c>
      <c r="N35">
        <v>50</v>
      </c>
      <c r="O35" s="296"/>
    </row>
    <row r="36" spans="1:15" x14ac:dyDescent="0.3">
      <c r="A36" t="s">
        <v>50</v>
      </c>
      <c r="K36" s="114">
        <v>52</v>
      </c>
      <c r="L36">
        <v>43.41</v>
      </c>
      <c r="M36">
        <v>40</v>
      </c>
      <c r="N36">
        <v>40</v>
      </c>
      <c r="O36" s="177"/>
    </row>
    <row r="37" spans="1:15" x14ac:dyDescent="0.3">
      <c r="K37" s="114"/>
      <c r="L37" s="178"/>
      <c r="M37" s="177"/>
      <c r="N37" s="178"/>
      <c r="O37" s="177"/>
    </row>
    <row r="38" spans="1:15" x14ac:dyDescent="0.3">
      <c r="L38" s="178"/>
      <c r="M38" s="177"/>
      <c r="N38" s="178"/>
      <c r="O38" s="177"/>
    </row>
    <row r="39" spans="1:15" x14ac:dyDescent="0.3">
      <c r="A39" s="318" t="s">
        <v>142</v>
      </c>
      <c r="L39" s="178"/>
      <c r="M39" s="177"/>
      <c r="N39" s="178"/>
      <c r="O39" s="177"/>
    </row>
    <row r="40" spans="1:15" x14ac:dyDescent="0.3">
      <c r="L40" s="177"/>
      <c r="M40" s="177"/>
      <c r="N40" s="177"/>
      <c r="O40" s="177"/>
    </row>
    <row r="41" spans="1:15" x14ac:dyDescent="0.3">
      <c r="L41" s="177"/>
      <c r="M41" s="177"/>
      <c r="N41" s="177"/>
      <c r="O41" s="177"/>
    </row>
    <row r="42" spans="1:15" x14ac:dyDescent="0.3">
      <c r="A42" s="331"/>
      <c r="B42" s="331"/>
      <c r="C42" s="331"/>
      <c r="D42" s="331"/>
      <c r="E42" s="331"/>
      <c r="F42" s="331"/>
      <c r="G42" s="331"/>
      <c r="H42" s="332" t="s">
        <v>147</v>
      </c>
    </row>
    <row r="43" spans="1:15" x14ac:dyDescent="0.3">
      <c r="A43" s="328" t="s">
        <v>148</v>
      </c>
      <c r="B43" s="328"/>
      <c r="C43" s="328"/>
      <c r="D43" s="328"/>
      <c r="E43" s="328"/>
      <c r="F43" s="328"/>
      <c r="G43" s="328"/>
      <c r="H43" s="286">
        <v>1</v>
      </c>
    </row>
    <row r="44" spans="1:15" x14ac:dyDescent="0.3">
      <c r="A44" s="328" t="s">
        <v>149</v>
      </c>
      <c r="B44" s="328"/>
      <c r="C44" s="328"/>
      <c r="D44" s="328"/>
      <c r="E44" s="328"/>
      <c r="F44" s="328"/>
      <c r="G44" s="328"/>
      <c r="H44" s="286">
        <v>0.15</v>
      </c>
    </row>
    <row r="45" spans="1:15" x14ac:dyDescent="0.3">
      <c r="A45" s="328" t="s">
        <v>170</v>
      </c>
      <c r="B45" s="328"/>
      <c r="C45" s="328"/>
      <c r="D45" s="328"/>
      <c r="E45" s="328"/>
      <c r="F45" s="328"/>
      <c r="G45" s="328"/>
      <c r="H45" s="286">
        <v>1</v>
      </c>
    </row>
    <row r="46" spans="1:15" x14ac:dyDescent="0.3">
      <c r="A46" s="328" t="s">
        <v>171</v>
      </c>
      <c r="B46" s="328"/>
      <c r="C46" s="328"/>
      <c r="D46" s="328"/>
      <c r="E46" s="328"/>
      <c r="F46" s="328"/>
      <c r="G46" s="328"/>
      <c r="H46" s="286">
        <v>0.15</v>
      </c>
    </row>
    <row r="47" spans="1:15" s="328" customFormat="1" ht="18" customHeight="1" x14ac:dyDescent="0.3">
      <c r="A47" s="328" t="s">
        <v>172</v>
      </c>
      <c r="H47" s="366">
        <v>0.3</v>
      </c>
    </row>
    <row r="48" spans="1:15" s="328" customFormat="1" x14ac:dyDescent="0.3">
      <c r="A48" s="328" t="s">
        <v>173</v>
      </c>
      <c r="H48" s="366">
        <v>0.4</v>
      </c>
    </row>
    <row r="49" spans="1:8" s="328" customFormat="1" x14ac:dyDescent="0.3">
      <c r="A49" s="328" t="s">
        <v>174</v>
      </c>
      <c r="H49" s="366">
        <v>0.6</v>
      </c>
    </row>
    <row r="50" spans="1:8" s="328" customFormat="1" ht="60" customHeight="1" x14ac:dyDescent="0.3"/>
    <row r="51" spans="1:8" s="328" customFormat="1" x14ac:dyDescent="0.3"/>
    <row r="52" spans="1:8" s="328" customFormat="1" ht="79.5" customHeight="1" x14ac:dyDescent="0.3"/>
    <row r="53" spans="1:8" s="328" customFormat="1" x14ac:dyDescent="0.3"/>
    <row r="54" spans="1:8" s="329" customFormat="1" x14ac:dyDescent="0.3"/>
    <row r="55" spans="1:8" s="329" customFormat="1" ht="20.100000000000001" customHeight="1" x14ac:dyDescent="0.3"/>
    <row r="56" spans="1:8" s="329" customFormat="1" ht="51.6" customHeight="1" x14ac:dyDescent="0.3"/>
    <row r="57" spans="1:8" s="328" customFormat="1" x14ac:dyDescent="0.3"/>
    <row r="58" spans="1:8" s="328" customFormat="1" ht="45" customHeight="1" x14ac:dyDescent="0.3"/>
    <row r="59" spans="1:8" s="328" customFormat="1" x14ac:dyDescent="0.3"/>
    <row r="60" spans="1:8" s="328" customFormat="1" x14ac:dyDescent="0.3"/>
    <row r="61" spans="1:8" s="328" customFormat="1" ht="128.1" customHeight="1" x14ac:dyDescent="0.3"/>
    <row r="62" spans="1:8" s="328" customFormat="1" x14ac:dyDescent="0.3"/>
    <row r="63" spans="1:8" s="329" customFormat="1" x14ac:dyDescent="0.3"/>
    <row r="64" spans="1:8" s="329" customFormat="1" ht="57" customHeight="1" x14ac:dyDescent="0.3"/>
    <row r="65" s="329" customFormat="1" ht="31.5" customHeight="1" x14ac:dyDescent="0.3"/>
    <row r="66" s="328" customFormat="1" x14ac:dyDescent="0.3"/>
    <row r="67" s="328" customFormat="1" ht="39.6" customHeight="1" x14ac:dyDescent="0.3"/>
    <row r="68" s="328" customFormat="1" x14ac:dyDescent="0.3"/>
    <row r="69" s="328" customFormat="1" ht="24.9" customHeight="1" x14ac:dyDescent="0.3"/>
    <row r="70" s="328" customFormat="1" x14ac:dyDescent="0.3"/>
  </sheetData>
  <hyperlinks>
    <hyperlink ref="Q3" r:id="rId1"/>
    <hyperlink ref="A39" r:id="rId2" display="https://www.lwk-niedersachsen.de/lwk/news/38437_Die_neue_GAP_ab_2023_-_eine_%C3%B6konomische_Optimierung_der_Antr%C3%A4ge_wird_wichtiger"/>
  </hyperlinks>
  <pageMargins left="0.7" right="0.7" top="0.78740157499999996" bottom="0.78740157499999996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L50"/>
  <sheetViews>
    <sheetView zoomScaleNormal="100" workbookViewId="0">
      <selection activeCell="L21" sqref="L21"/>
    </sheetView>
  </sheetViews>
  <sheetFormatPr baseColWidth="10" defaultColWidth="11.44140625" defaultRowHeight="14.4" x14ac:dyDescent="0.3"/>
  <cols>
    <col min="1" max="1" width="15.44140625" style="5" customWidth="1"/>
    <col min="2" max="16384" width="11.44140625" style="5"/>
  </cols>
  <sheetData>
    <row r="1" spans="1:12" s="119" customFormat="1" ht="5.0999999999999996" customHeight="1" x14ac:dyDescent="0.3">
      <c r="A1" s="131"/>
      <c r="B1" s="131">
        <v>2023</v>
      </c>
      <c r="C1" s="131">
        <v>2024</v>
      </c>
      <c r="D1" s="131">
        <v>2025</v>
      </c>
      <c r="E1" s="131">
        <v>2026</v>
      </c>
      <c r="F1" s="131"/>
      <c r="G1" s="131"/>
      <c r="H1" s="131"/>
      <c r="I1" s="131"/>
      <c r="J1" s="131"/>
      <c r="K1" s="131"/>
      <c r="L1" s="131"/>
    </row>
    <row r="2" spans="1:12" s="119" customFormat="1" ht="5.0999999999999996" customHeight="1" x14ac:dyDescent="0.3">
      <c r="A2" s="422" t="s">
        <v>191</v>
      </c>
      <c r="B2" s="423">
        <f>IF(Berechnung!$H$5=0,0,Input!K8)</f>
        <v>0</v>
      </c>
      <c r="C2" s="423">
        <f>IF(Berechnung!$H$5=0,0,Input!L8)</f>
        <v>0</v>
      </c>
      <c r="D2" s="423">
        <f>IF(Berechnung!$H$5=0,0,Input!M8)</f>
        <v>0</v>
      </c>
      <c r="E2" s="423">
        <f>IF(Berechnung!$H$5=0,0,Input!N8)</f>
        <v>0</v>
      </c>
      <c r="F2" s="131"/>
      <c r="G2" s="131"/>
      <c r="H2" s="131"/>
      <c r="I2" s="131"/>
      <c r="J2" s="131"/>
      <c r="K2" s="131"/>
      <c r="L2" s="131"/>
    </row>
    <row r="3" spans="1:12" s="119" customFormat="1" ht="5.0999999999999996" customHeight="1" x14ac:dyDescent="0.3">
      <c r="A3" s="422" t="s">
        <v>43</v>
      </c>
      <c r="B3" s="423" t="e">
        <f>Berechnung!H29/Berechnung!H5</f>
        <v>#DIV/0!</v>
      </c>
      <c r="C3" s="423" t="e">
        <f>Berechnung!I29/Berechnung!H5</f>
        <v>#DIV/0!</v>
      </c>
      <c r="D3" s="423" t="e">
        <f>Berechnung!J29/Berechnung!H5</f>
        <v>#DIV/0!</v>
      </c>
      <c r="E3" s="423" t="e">
        <f>Berechnung!K29/Berechnung!H5</f>
        <v>#DIV/0!</v>
      </c>
      <c r="F3" s="131"/>
      <c r="G3" s="131"/>
      <c r="H3" s="131"/>
      <c r="I3" s="131"/>
      <c r="J3" s="131"/>
      <c r="K3" s="131"/>
      <c r="L3" s="131"/>
    </row>
    <row r="4" spans="1:12" s="119" customFormat="1" ht="5.0999999999999996" customHeight="1" x14ac:dyDescent="0.3">
      <c r="A4" s="422" t="s">
        <v>192</v>
      </c>
      <c r="B4" s="423" t="e">
        <f>Berechnung!H32/Berechnung!$H$5</f>
        <v>#DIV/0!</v>
      </c>
      <c r="C4" s="423" t="e">
        <f>Berechnung!I32/Berechnung!$H$5</f>
        <v>#DIV/0!</v>
      </c>
      <c r="D4" s="423" t="e">
        <f>Berechnung!J32/Berechnung!$H$5</f>
        <v>#DIV/0!</v>
      </c>
      <c r="E4" s="423" t="e">
        <f>Berechnung!K32/Berechnung!$H$5</f>
        <v>#DIV/0!</v>
      </c>
      <c r="F4" s="131"/>
      <c r="G4" s="131"/>
      <c r="H4" s="131"/>
      <c r="I4" s="131"/>
      <c r="J4" s="131"/>
      <c r="K4" s="131"/>
      <c r="L4" s="131"/>
    </row>
    <row r="5" spans="1:12" s="119" customFormat="1" ht="5.0999999999999996" customHeight="1" x14ac:dyDescent="0.3">
      <c r="A5" s="422" t="s">
        <v>36</v>
      </c>
      <c r="B5" s="423" t="e">
        <f>Berechnung!H18/Berechnung!$H$5</f>
        <v>#DIV/0!</v>
      </c>
      <c r="C5" s="423" t="e">
        <f>Berechnung!I18/Berechnung!$H$5</f>
        <v>#DIV/0!</v>
      </c>
      <c r="D5" s="423" t="e">
        <f>Berechnung!J18/Berechnung!$H$5</f>
        <v>#DIV/0!</v>
      </c>
      <c r="E5" s="423" t="e">
        <f>Berechnung!K18/Berechnung!$H$5</f>
        <v>#DIV/0!</v>
      </c>
      <c r="F5" s="131"/>
      <c r="G5" s="131"/>
      <c r="H5" s="131"/>
      <c r="I5" s="131"/>
      <c r="J5" s="131"/>
      <c r="K5" s="131"/>
      <c r="L5" s="131"/>
    </row>
    <row r="6" spans="1:12" s="119" customFormat="1" ht="5.0999999999999996" customHeight="1" x14ac:dyDescent="0.3">
      <c r="A6" s="422" t="s">
        <v>193</v>
      </c>
      <c r="B6" s="423" t="e">
        <f>Berechnung!H24/Berechnung!$H$5</f>
        <v>#DIV/0!</v>
      </c>
      <c r="C6" s="423" t="e">
        <f>Berechnung!I24/Berechnung!$H$5</f>
        <v>#DIV/0!</v>
      </c>
      <c r="D6" s="423" t="e">
        <f>Berechnung!J24/Berechnung!$H$5</f>
        <v>#DIV/0!</v>
      </c>
      <c r="E6" s="423" t="e">
        <f>Berechnung!K24/Berechnung!$H$5</f>
        <v>#DIV/0!</v>
      </c>
      <c r="F6" s="131"/>
      <c r="G6" s="131"/>
      <c r="H6" s="131"/>
      <c r="I6" s="131"/>
      <c r="J6" s="131"/>
      <c r="K6" s="131"/>
      <c r="L6" s="131"/>
    </row>
    <row r="7" spans="1:12" s="119" customFormat="1" ht="5.0999999999999996" customHeight="1" x14ac:dyDescent="0.3">
      <c r="A7" s="422" t="s">
        <v>11</v>
      </c>
      <c r="B7" s="423">
        <f>Berechnung!H34</f>
        <v>0</v>
      </c>
      <c r="C7" s="423">
        <f>Berechnung!I34</f>
        <v>0</v>
      </c>
      <c r="D7" s="423">
        <f>Berechnung!J34</f>
        <v>0</v>
      </c>
      <c r="E7" s="423">
        <f>Berechnung!K34</f>
        <v>0</v>
      </c>
      <c r="F7" s="131"/>
      <c r="G7" s="131"/>
      <c r="H7" s="131"/>
      <c r="I7" s="131"/>
      <c r="J7" s="131"/>
      <c r="K7" s="131"/>
      <c r="L7" s="131"/>
    </row>
    <row r="8" spans="1:12" s="119" customFormat="1" ht="5.0999999999999996" customHeight="1" x14ac:dyDescent="0.3">
      <c r="A8" s="424">
        <f>Berechnung!J33</f>
        <v>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s="119" customFormat="1" ht="5.0999999999999996" customHeight="1" x14ac:dyDescent="0.3">
      <c r="A9" s="425" t="s">
        <v>204</v>
      </c>
      <c r="B9" s="426"/>
      <c r="C9" s="427"/>
      <c r="D9" s="427">
        <f>Berechnung!J33-A8</f>
        <v>0</v>
      </c>
      <c r="E9" s="427">
        <f>Berechnung!K33-A8</f>
        <v>0</v>
      </c>
      <c r="F9" s="426"/>
      <c r="G9" s="131"/>
      <c r="H9" s="131"/>
      <c r="I9" s="131"/>
      <c r="J9" s="131"/>
      <c r="K9" s="131"/>
      <c r="L9" s="131"/>
    </row>
    <row r="10" spans="1:12" s="280" customFormat="1" ht="12" customHeight="1" x14ac:dyDescent="0.35">
      <c r="A10" s="383"/>
      <c r="B10" s="384"/>
      <c r="C10" s="383"/>
      <c r="D10" s="386"/>
      <c r="E10" s="384"/>
      <c r="F10" s="383"/>
      <c r="G10" s="383"/>
      <c r="H10" s="383"/>
      <c r="I10" s="383"/>
      <c r="J10" s="383"/>
      <c r="K10" s="383"/>
      <c r="L10" s="383"/>
    </row>
    <row r="11" spans="1:12" s="280" customFormat="1" ht="12" customHeight="1" x14ac:dyDescent="0.3">
      <c r="A11" s="385"/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</row>
    <row r="12" spans="1:12" s="280" customFormat="1" ht="12" customHeight="1" x14ac:dyDescent="0.3">
      <c r="A12" s="383"/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  <row r="13" spans="1:12" x14ac:dyDescent="0.3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x14ac:dyDescent="0.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 x14ac:dyDescent="0.3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x14ac:dyDescent="0.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x14ac:dyDescent="0.3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1:12" x14ac:dyDescent="0.3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19" spans="1:12" x14ac:dyDescent="0.3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</row>
    <row r="20" spans="1:12" x14ac:dyDescent="0.3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1:12" x14ac:dyDescent="0.3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x14ac:dyDescent="0.3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 x14ac:dyDescent="0.3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</row>
    <row r="24" spans="1:12" x14ac:dyDescent="0.3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  <row r="25" spans="1:12" x14ac:dyDescent="0.3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1:12" x14ac:dyDescent="0.3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2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1:12" x14ac:dyDescent="0.3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12" ht="18.75" customHeight="1" x14ac:dyDescent="0.3">
      <c r="A29" s="129"/>
      <c r="B29" s="129"/>
      <c r="C29" s="345" t="s">
        <v>157</v>
      </c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12" x14ac:dyDescent="0.3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12" x14ac:dyDescent="0.3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x14ac:dyDescent="0.3">
      <c r="A32" s="130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x14ac:dyDescent="0.3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12" x14ac:dyDescent="0.3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 x14ac:dyDescent="0.3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</row>
    <row r="36" spans="1:12" x14ac:dyDescent="0.3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</row>
    <row r="37" spans="1:12" x14ac:dyDescent="0.3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  <row r="38" spans="1:12" x14ac:dyDescent="0.3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</row>
    <row r="39" spans="1:12" x14ac:dyDescent="0.3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</row>
    <row r="40" spans="1:12" x14ac:dyDescent="0.3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</row>
    <row r="41" spans="1:12" x14ac:dyDescent="0.3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</row>
    <row r="42" spans="1:12" x14ac:dyDescent="0.3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</row>
    <row r="43" spans="1:12" x14ac:dyDescent="0.3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</row>
    <row r="44" spans="1:12" s="119" customFormat="1" ht="12" customHeight="1" x14ac:dyDescent="0.3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</row>
    <row r="45" spans="1:12" ht="12.75" customHeight="1" x14ac:dyDescent="0.3">
      <c r="A45" s="129"/>
      <c r="B45" s="129"/>
      <c r="C45" s="129"/>
      <c r="D45" s="129"/>
      <c r="E45" s="129"/>
      <c r="F45" s="132"/>
      <c r="G45" s="132"/>
      <c r="H45" s="129"/>
      <c r="I45" s="129"/>
      <c r="J45" s="129"/>
      <c r="K45" s="129"/>
      <c r="L45" s="129"/>
    </row>
    <row r="46" spans="1:12" x14ac:dyDescent="0.3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 x14ac:dyDescent="0.3">
      <c r="A47" s="129"/>
      <c r="B47" s="129"/>
      <c r="C47" s="129"/>
      <c r="D47" s="129"/>
      <c r="E47" s="129"/>
      <c r="F47" s="129"/>
      <c r="G47" s="133"/>
      <c r="H47" s="133"/>
      <c r="I47" s="129"/>
      <c r="J47" s="129"/>
      <c r="K47" s="129"/>
      <c r="L47" s="129"/>
    </row>
    <row r="48" spans="1:12" x14ac:dyDescent="0.3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</row>
    <row r="49" spans="1:12" x14ac:dyDescent="0.3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</row>
    <row r="50" spans="1:12" x14ac:dyDescent="0.3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</row>
  </sheetData>
  <sheetProtection algorithmName="SHA-512" hashValue="P7Rw2rjQFC7ybt5nG2J1Pbp0DtE8+pmD/TdeoxTWd4XzpWaBoaTfs5fkUsR2H3XvoaBtisNHel6DUr1H2GTsOA==" saltValue="oqFXI5L9lA7JNQgzEHLMHw==" spinCount="100000" sheet="1" objects="1" scenarios="1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O63"/>
  <sheetViews>
    <sheetView zoomScaleNormal="100" zoomScalePageLayoutView="60" workbookViewId="0">
      <selection activeCell="M46" sqref="M46"/>
    </sheetView>
  </sheetViews>
  <sheetFormatPr baseColWidth="10" defaultColWidth="11.44140625" defaultRowHeight="14.4" x14ac:dyDescent="0.3"/>
  <cols>
    <col min="1" max="1" width="3.33203125" style="5" customWidth="1"/>
    <col min="2" max="2" width="26.33203125" style="5" customWidth="1"/>
    <col min="3" max="3" width="9.33203125" style="5" customWidth="1"/>
    <col min="4" max="5" width="15.6640625" style="5" customWidth="1"/>
    <col min="6" max="7" width="18.6640625" style="5" customWidth="1"/>
    <col min="8" max="8" width="7" style="5" customWidth="1"/>
    <col min="9" max="9" width="3.44140625" style="5" customWidth="1"/>
    <col min="10" max="16384" width="11.44140625" style="5"/>
  </cols>
  <sheetData>
    <row r="1" spans="1:9" ht="15" thickTop="1" x14ac:dyDescent="0.3">
      <c r="A1" s="57"/>
      <c r="B1" s="58"/>
      <c r="C1" s="58"/>
      <c r="D1" s="58"/>
      <c r="E1" s="58"/>
      <c r="F1" s="58"/>
      <c r="G1" s="58"/>
      <c r="H1" s="58"/>
      <c r="I1" s="59"/>
    </row>
    <row r="2" spans="1:9" ht="18" x14ac:dyDescent="0.35">
      <c r="A2" s="60"/>
      <c r="B2" s="61" t="s">
        <v>15</v>
      </c>
      <c r="C2" s="64"/>
      <c r="D2" s="62"/>
      <c r="E2" s="336" t="s">
        <v>152</v>
      </c>
      <c r="F2" s="62"/>
      <c r="G2" s="62"/>
      <c r="H2" s="148"/>
      <c r="I2" s="149"/>
    </row>
    <row r="3" spans="1:9" ht="18.600000000000001" thickBot="1" x14ac:dyDescent="0.4">
      <c r="A3" s="60"/>
      <c r="B3" s="64"/>
      <c r="C3" s="64"/>
      <c r="D3" s="62"/>
      <c r="E3" s="62"/>
      <c r="F3" s="62"/>
      <c r="G3" s="274" t="s">
        <v>10</v>
      </c>
      <c r="H3" s="355">
        <f>Berechnung!L37</f>
        <v>46007</v>
      </c>
      <c r="I3" s="68"/>
    </row>
    <row r="4" spans="1:9" ht="16.2" thickBot="1" x14ac:dyDescent="0.35">
      <c r="A4" s="60"/>
      <c r="B4" s="66" t="s">
        <v>108</v>
      </c>
      <c r="C4" s="66"/>
      <c r="D4" s="272">
        <f>Berechnung!H5</f>
        <v>0</v>
      </c>
      <c r="E4" s="67" t="s">
        <v>19</v>
      </c>
      <c r="F4" s="62"/>
      <c r="G4" s="147"/>
      <c r="H4" s="62"/>
      <c r="I4" s="68"/>
    </row>
    <row r="5" spans="1:9" ht="9.75" customHeight="1" thickBot="1" x14ac:dyDescent="0.35">
      <c r="A5" s="60"/>
      <c r="B5" s="62"/>
      <c r="C5" s="62"/>
      <c r="D5" s="7"/>
      <c r="E5" s="62"/>
      <c r="F5" s="62"/>
      <c r="G5" s="147"/>
      <c r="H5" s="62"/>
      <c r="I5" s="68"/>
    </row>
    <row r="6" spans="1:9" ht="16.2" thickBot="1" x14ac:dyDescent="0.35">
      <c r="A6" s="60"/>
      <c r="B6" s="66" t="s">
        <v>3</v>
      </c>
      <c r="C6" s="375" t="s">
        <v>136</v>
      </c>
      <c r="D6" s="62"/>
      <c r="E6" s="62"/>
      <c r="F6" s="351" t="s">
        <v>158</v>
      </c>
      <c r="G6" s="378">
        <f>Berechnung!K6</f>
        <v>0</v>
      </c>
      <c r="H6" s="147"/>
      <c r="I6" s="68"/>
    </row>
    <row r="7" spans="1:9" ht="16.2" thickBot="1" x14ac:dyDescent="0.35">
      <c r="A7" s="60"/>
      <c r="B7" s="69" t="s">
        <v>16</v>
      </c>
      <c r="C7" s="316">
        <f>Berechnung!D8</f>
        <v>0</v>
      </c>
      <c r="D7" s="273">
        <f>Berechnung!H8</f>
        <v>0</v>
      </c>
      <c r="E7" s="62"/>
      <c r="F7" s="351" t="s">
        <v>159</v>
      </c>
      <c r="G7" s="378">
        <f>Berechnung!K8</f>
        <v>0</v>
      </c>
      <c r="H7" s="147"/>
      <c r="I7" s="68"/>
    </row>
    <row r="8" spans="1:9" ht="15.75" customHeight="1" thickBot="1" x14ac:dyDescent="0.35">
      <c r="A8" s="60"/>
      <c r="B8" s="62"/>
      <c r="C8" s="62"/>
      <c r="D8" s="62"/>
      <c r="E8" s="62"/>
      <c r="F8" s="351" t="s">
        <v>194</v>
      </c>
      <c r="G8" s="378">
        <f>Berechnung!K10</f>
        <v>0</v>
      </c>
      <c r="H8" s="62"/>
      <c r="I8" s="68"/>
    </row>
    <row r="9" spans="1:9" ht="15.6" x14ac:dyDescent="0.3">
      <c r="A9" s="60"/>
      <c r="B9" s="66" t="s">
        <v>17</v>
      </c>
      <c r="C9" s="66"/>
      <c r="D9" s="62"/>
      <c r="E9" s="62"/>
      <c r="F9" s="62"/>
      <c r="G9" s="62"/>
      <c r="H9" s="62"/>
      <c r="I9" s="68"/>
    </row>
    <row r="10" spans="1:9" ht="18" x14ac:dyDescent="0.3">
      <c r="A10" s="60"/>
      <c r="B10" s="134"/>
      <c r="C10" s="6"/>
      <c r="D10" s="387">
        <f>Berechnung!H12</f>
        <v>0</v>
      </c>
      <c r="E10" s="387">
        <f>Berechnung!I12</f>
        <v>0</v>
      </c>
      <c r="F10" s="299">
        <f>Berechnung!J12</f>
        <v>2025</v>
      </c>
      <c r="G10" s="299">
        <f>Berechnung!K12</f>
        <v>2026</v>
      </c>
      <c r="H10" s="346"/>
      <c r="I10" s="71"/>
    </row>
    <row r="11" spans="1:9" ht="15.6" x14ac:dyDescent="0.3">
      <c r="A11" s="72"/>
      <c r="B11" s="234" t="str">
        <f>Berechnung!C14</f>
        <v xml:space="preserve">ersten 40 ha </v>
      </c>
      <c r="C11" s="135" t="s">
        <v>20</v>
      </c>
      <c r="D11" s="388">
        <f>Berechnung!H14</f>
        <v>0</v>
      </c>
      <c r="E11" s="388">
        <f>Berechnung!I14</f>
        <v>0</v>
      </c>
      <c r="F11" s="118">
        <f>Berechnung!J14</f>
        <v>68.05</v>
      </c>
      <c r="G11" s="108">
        <f>Berechnung!K14</f>
        <v>65.31</v>
      </c>
      <c r="H11" s="347"/>
      <c r="I11" s="73"/>
    </row>
    <row r="12" spans="1:9" ht="15.6" x14ac:dyDescent="0.3">
      <c r="A12" s="72"/>
      <c r="B12" s="136"/>
      <c r="C12" s="160" t="s">
        <v>22</v>
      </c>
      <c r="D12" s="389">
        <f>Berechnung!H15</f>
        <v>0</v>
      </c>
      <c r="E12" s="389">
        <f>Berechnung!I15</f>
        <v>0</v>
      </c>
      <c r="F12" s="161">
        <f>Berechnung!J15</f>
        <v>0</v>
      </c>
      <c r="G12" s="161">
        <f>Berechnung!K15</f>
        <v>0</v>
      </c>
      <c r="H12" s="347"/>
      <c r="I12" s="73"/>
    </row>
    <row r="13" spans="1:9" ht="15.6" x14ac:dyDescent="0.3">
      <c r="A13" s="72"/>
      <c r="B13" s="235" t="str">
        <f>Berechnung!C16</f>
        <v>weiteren 20 ha</v>
      </c>
      <c r="C13" s="106" t="s">
        <v>20</v>
      </c>
      <c r="D13" s="388">
        <f>Berechnung!H16</f>
        <v>0</v>
      </c>
      <c r="E13" s="388">
        <f>Berechnung!I16</f>
        <v>0</v>
      </c>
      <c r="F13" s="118">
        <f>Berechnung!J16</f>
        <v>40.83</v>
      </c>
      <c r="G13" s="108">
        <f>Berechnung!K16</f>
        <v>39.19</v>
      </c>
      <c r="H13" s="347"/>
      <c r="I13" s="73"/>
    </row>
    <row r="14" spans="1:9" ht="15.6" x14ac:dyDescent="0.3">
      <c r="A14" s="72"/>
      <c r="B14" s="136"/>
      <c r="C14" s="160" t="s">
        <v>22</v>
      </c>
      <c r="D14" s="389">
        <f>Berechnung!H17</f>
        <v>0</v>
      </c>
      <c r="E14" s="389">
        <f>Berechnung!I17</f>
        <v>0</v>
      </c>
      <c r="F14" s="161">
        <f>Berechnung!J17</f>
        <v>0</v>
      </c>
      <c r="G14" s="161">
        <f>Berechnung!K17</f>
        <v>0</v>
      </c>
      <c r="H14" s="347"/>
      <c r="I14" s="73"/>
    </row>
    <row r="15" spans="1:9" ht="15.6" x14ac:dyDescent="0.3">
      <c r="A15" s="72"/>
      <c r="B15" s="137" t="s">
        <v>35</v>
      </c>
      <c r="C15" s="138" t="s">
        <v>22</v>
      </c>
      <c r="D15" s="390">
        <f>Berechnung!H18</f>
        <v>0</v>
      </c>
      <c r="E15" s="390">
        <f>Berechnung!I18</f>
        <v>0</v>
      </c>
      <c r="F15" s="139">
        <f>Berechnung!J18</f>
        <v>0</v>
      </c>
      <c r="G15" s="139">
        <f>Berechnung!K18</f>
        <v>0</v>
      </c>
      <c r="H15" s="348"/>
      <c r="I15" s="74"/>
    </row>
    <row r="16" spans="1:9" ht="15.6" x14ac:dyDescent="0.3">
      <c r="A16" s="72"/>
      <c r="B16" s="238"/>
      <c r="C16" s="135" t="s">
        <v>20</v>
      </c>
      <c r="D16" s="388">
        <f>IF($D$4=0,0,D17/D4)</f>
        <v>0</v>
      </c>
      <c r="E16" s="388">
        <f>IF($D$4=0,0,E17/D4)</f>
        <v>0</v>
      </c>
      <c r="F16" s="118">
        <f>IF(D4=0,0,F17/D4)</f>
        <v>0</v>
      </c>
      <c r="G16" s="108">
        <f>IF(D4=0,0,G17/D4)</f>
        <v>0</v>
      </c>
      <c r="H16" s="347"/>
      <c r="I16" s="73"/>
    </row>
    <row r="17" spans="1:15" ht="15.6" x14ac:dyDescent="0.3">
      <c r="A17" s="72"/>
      <c r="B17" s="239" t="s">
        <v>181</v>
      </c>
      <c r="C17" s="237" t="s">
        <v>22</v>
      </c>
      <c r="D17" s="390">
        <f>Berechnung!H24</f>
        <v>0</v>
      </c>
      <c r="E17" s="390">
        <f>Berechnung!I24</f>
        <v>0</v>
      </c>
      <c r="F17" s="162">
        <f>Berechnung!J24</f>
        <v>0</v>
      </c>
      <c r="G17" s="162">
        <f>Berechnung!K24</f>
        <v>0</v>
      </c>
      <c r="H17" s="347"/>
      <c r="I17" s="73"/>
    </row>
    <row r="18" spans="1:15" ht="15.6" x14ac:dyDescent="0.3">
      <c r="A18" s="72"/>
      <c r="B18" s="236" t="s">
        <v>182</v>
      </c>
      <c r="C18" s="106" t="s">
        <v>20</v>
      </c>
      <c r="D18" s="388">
        <f>Berechnung!H26</f>
        <v>0</v>
      </c>
      <c r="E18" s="388">
        <f>Berechnung!I26</f>
        <v>0</v>
      </c>
      <c r="F18" s="118">
        <f>Berechnung!J26</f>
        <v>152.44</v>
      </c>
      <c r="G18" s="108">
        <f>Berechnung!K26</f>
        <v>147.38</v>
      </c>
      <c r="H18" s="347"/>
      <c r="I18" s="73"/>
    </row>
    <row r="19" spans="1:15" ht="15.6" x14ac:dyDescent="0.3">
      <c r="A19" s="72"/>
      <c r="B19" s="136"/>
      <c r="C19" s="160" t="s">
        <v>22</v>
      </c>
      <c r="D19" s="389">
        <f>Berechnung!H27</f>
        <v>0</v>
      </c>
      <c r="E19" s="389">
        <f>Berechnung!I27</f>
        <v>0</v>
      </c>
      <c r="F19" s="161">
        <f>Berechnung!J27</f>
        <v>0</v>
      </c>
      <c r="G19" s="161">
        <f>Berechnung!K27</f>
        <v>0</v>
      </c>
      <c r="H19" s="347"/>
      <c r="I19" s="73"/>
    </row>
    <row r="20" spans="1:15" ht="15.6" x14ac:dyDescent="0.3">
      <c r="A20" s="72"/>
      <c r="B20" s="236" t="s">
        <v>43</v>
      </c>
      <c r="C20" s="106" t="s">
        <v>20</v>
      </c>
      <c r="D20" s="388">
        <f>IF($D$4=0,0,Diagramm!B3)</f>
        <v>0</v>
      </c>
      <c r="E20" s="388">
        <f>IF($D$4=0,0,Diagramm!C3)</f>
        <v>0</v>
      </c>
      <c r="F20" s="118">
        <f>IF($D$4=0,0,Diagramm!D3)</f>
        <v>0</v>
      </c>
      <c r="G20" s="108">
        <f>IF($D$4=0,0,Diagramm!E3)</f>
        <v>0</v>
      </c>
      <c r="H20" s="347"/>
      <c r="I20" s="73"/>
    </row>
    <row r="21" spans="1:15" ht="15.6" x14ac:dyDescent="0.3">
      <c r="A21" s="72"/>
      <c r="B21" s="136"/>
      <c r="C21" s="237" t="s">
        <v>22</v>
      </c>
      <c r="D21" s="391">
        <f>Berechnung!H29</f>
        <v>0</v>
      </c>
      <c r="E21" s="391">
        <f>Berechnung!I29</f>
        <v>0</v>
      </c>
      <c r="F21" s="374">
        <f>Berechnung!J29</f>
        <v>0</v>
      </c>
      <c r="G21" s="374">
        <f>Berechnung!K29</f>
        <v>0</v>
      </c>
      <c r="H21" s="347"/>
      <c r="I21" s="73"/>
    </row>
    <row r="22" spans="1:15" ht="15.6" hidden="1" x14ac:dyDescent="0.3">
      <c r="A22" s="72"/>
      <c r="B22" s="140" t="s">
        <v>2</v>
      </c>
      <c r="C22" s="141" t="s">
        <v>22</v>
      </c>
      <c r="D22" s="390">
        <f>D19+D21</f>
        <v>0</v>
      </c>
      <c r="E22" s="390">
        <f t="shared" ref="E22:G22" si="0">E19+E21</f>
        <v>0</v>
      </c>
      <c r="F22" s="139">
        <f t="shared" si="0"/>
        <v>0</v>
      </c>
      <c r="G22" s="139">
        <f t="shared" si="0"/>
        <v>0</v>
      </c>
      <c r="H22" s="347"/>
      <c r="I22" s="73"/>
    </row>
    <row r="23" spans="1:15" ht="15.6" x14ac:dyDescent="0.3">
      <c r="A23" s="72"/>
      <c r="B23" s="142"/>
      <c r="C23" s="106" t="s">
        <v>20</v>
      </c>
      <c r="D23" s="388">
        <f>Berechnung!H31</f>
        <v>0</v>
      </c>
      <c r="E23" s="388">
        <f>Berechnung!I31</f>
        <v>0</v>
      </c>
      <c r="F23" s="118">
        <f>Berechnung!J31</f>
        <v>120.64</v>
      </c>
      <c r="G23" s="108">
        <f>Berechnung!K31</f>
        <v>134.04</v>
      </c>
      <c r="H23" s="347"/>
      <c r="I23" s="73"/>
    </row>
    <row r="24" spans="1:15" ht="15.6" x14ac:dyDescent="0.3">
      <c r="A24" s="72"/>
      <c r="B24" s="240" t="s">
        <v>4</v>
      </c>
      <c r="C24" s="160" t="s">
        <v>22</v>
      </c>
      <c r="D24" s="390">
        <f>Berechnung!H32</f>
        <v>0</v>
      </c>
      <c r="E24" s="390">
        <f>Berechnung!I32</f>
        <v>0</v>
      </c>
      <c r="F24" s="162">
        <f>Berechnung!J32</f>
        <v>0</v>
      </c>
      <c r="G24" s="162">
        <f>Berechnung!K32</f>
        <v>0</v>
      </c>
      <c r="H24" s="347"/>
      <c r="I24" s="73"/>
    </row>
    <row r="25" spans="1:15" ht="18" x14ac:dyDescent="0.35">
      <c r="A25" s="75"/>
      <c r="B25" s="143" t="s">
        <v>183</v>
      </c>
      <c r="C25" s="144" t="s">
        <v>22</v>
      </c>
      <c r="D25" s="392">
        <f>Berechnung!H33</f>
        <v>0</v>
      </c>
      <c r="E25" s="392">
        <f>Berechnung!I33</f>
        <v>0</v>
      </c>
      <c r="F25" s="241">
        <f>Berechnung!J33</f>
        <v>0</v>
      </c>
      <c r="G25" s="241">
        <f>Berechnung!K33</f>
        <v>0</v>
      </c>
      <c r="H25" s="349"/>
      <c r="I25" s="76"/>
    </row>
    <row r="26" spans="1:15" ht="18" x14ac:dyDescent="0.35">
      <c r="A26" s="77"/>
      <c r="B26" s="145" t="s">
        <v>1</v>
      </c>
      <c r="C26" s="146" t="s">
        <v>20</v>
      </c>
      <c r="D26" s="392">
        <f>Berechnung!H34</f>
        <v>0</v>
      </c>
      <c r="E26" s="392">
        <f>Berechnung!I34</f>
        <v>0</v>
      </c>
      <c r="F26" s="242">
        <f>Berechnung!J34</f>
        <v>0</v>
      </c>
      <c r="G26" s="242">
        <f>Berechnung!K34</f>
        <v>0</v>
      </c>
      <c r="H26" s="350"/>
      <c r="I26" s="78"/>
    </row>
    <row r="27" spans="1:15" x14ac:dyDescent="0.3">
      <c r="A27" s="60"/>
      <c r="B27" s="62"/>
      <c r="C27" s="62"/>
      <c r="D27" s="171" t="s">
        <v>38</v>
      </c>
      <c r="E27" s="147"/>
      <c r="F27" s="62"/>
      <c r="G27" s="62"/>
      <c r="H27" s="62"/>
      <c r="I27" s="68"/>
    </row>
    <row r="28" spans="1:15" ht="12.75" customHeight="1" thickBot="1" x14ac:dyDescent="0.35">
      <c r="A28" s="79"/>
      <c r="B28" s="80"/>
      <c r="C28" s="80"/>
      <c r="D28" s="170" t="s">
        <v>205</v>
      </c>
      <c r="E28" s="80"/>
      <c r="F28" s="80"/>
      <c r="G28" s="80"/>
      <c r="H28" s="80"/>
      <c r="I28" s="81"/>
    </row>
    <row r="29" spans="1:15" ht="28.35" customHeight="1" thickTop="1" x14ac:dyDescent="0.3"/>
    <row r="31" spans="1:15" x14ac:dyDescent="0.3">
      <c r="O31" s="120"/>
    </row>
    <row r="62" spans="2:8" ht="12" customHeight="1" x14ac:dyDescent="0.3">
      <c r="B62" s="121" t="s">
        <v>157</v>
      </c>
    </row>
    <row r="63" spans="2:8" ht="12.75" customHeight="1" x14ac:dyDescent="0.3">
      <c r="B63" s="121"/>
      <c r="H63" s="122" t="s">
        <v>12</v>
      </c>
    </row>
  </sheetData>
  <sheetProtection algorithmName="SHA-512" hashValue="81QZONZRG51G3nqC+42fwD+GanWKPtniyI6IPEtvi2SkMVTHjIdOIZBTLYT2ahvydUG9knWgeXi4/t/z3qpPPw==" saltValue="D9rL2E7rNfo7ZzuVEhvqIg==" spinCount="100000" sheet="1" objects="1" scenarios="1"/>
  <hyperlinks>
    <hyperlink ref="H63" location="Start!A1" display="zurück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 xml:space="preserve">&amp;CPrämienrechner     DRUCKFASSUNG
</oddHeader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Start</vt:lpstr>
      <vt:lpstr>Berechnung</vt:lpstr>
      <vt:lpstr>Ermittlung ÖR</vt:lpstr>
      <vt:lpstr>Input</vt:lpstr>
      <vt:lpstr>Diagramm</vt:lpstr>
      <vt:lpstr>Druckfassung</vt:lpstr>
      <vt:lpstr>Druckfassung!Druckbereich</vt:lpstr>
      <vt:lpstr>Start!Druckbereich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Bönewitz, Ulrike - LfULG</dc:creator>
  <cp:lastModifiedBy>Bönewitz, Ulrike - LfULG</cp:lastModifiedBy>
  <cp:lastPrinted>2022-12-15T08:33:01Z</cp:lastPrinted>
  <dcterms:created xsi:type="dcterms:W3CDTF">2013-12-09T10:20:51Z</dcterms:created>
  <dcterms:modified xsi:type="dcterms:W3CDTF">2025-12-16T10:09:23Z</dcterms:modified>
</cp:coreProperties>
</file>