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AMS_60_Kühe" sheetId="1" r:id="rId1"/>
    <sheet name="Berechnung_Beispiel" sheetId="2" r:id="rId2"/>
    <sheet name="Berechnung_leer" sheetId="3" r:id="rId3"/>
    <sheet name="Grenzkosten" sheetId="4" r:id="rId4"/>
    <sheet name="Berechnung_ohne_Formel" sheetId="5" r:id="rId5"/>
  </sheets>
  <definedNames/>
  <calcPr fullCalcOnLoad="1"/>
</workbook>
</file>

<file path=xl/comments2.xml><?xml version="1.0" encoding="utf-8"?>
<comments xmlns="http://schemas.openxmlformats.org/spreadsheetml/2006/main">
  <authors>
    <author>ih10</author>
  </authors>
  <commentList>
    <comment ref="A6" authorId="0">
      <text>
        <r>
          <rPr>
            <b/>
            <sz val="8"/>
            <rFont val="Tahoma"/>
            <family val="0"/>
          </rPr>
          <t>ih10:</t>
        </r>
        <r>
          <rPr>
            <sz val="8"/>
            <rFont val="Tahoma"/>
            <family val="0"/>
          </rPr>
          <t xml:space="preserve">
Steigerung durch häufigeres Melken
bis zum 5.Jahr</t>
        </r>
      </text>
    </comment>
    <comment ref="A9" authorId="0">
      <text>
        <r>
          <rPr>
            <b/>
            <sz val="8"/>
            <rFont val="Tahoma"/>
            <family val="0"/>
          </rPr>
          <t>ih10:</t>
        </r>
        <r>
          <rPr>
            <sz val="8"/>
            <rFont val="Tahoma"/>
            <family val="0"/>
          </rPr>
          <t xml:space="preserve">
sinkende milchpreise</t>
        </r>
      </text>
    </comment>
    <comment ref="A8" authorId="0">
      <text>
        <r>
          <rPr>
            <b/>
            <sz val="8"/>
            <rFont val="Tahoma"/>
            <family val="0"/>
          </rPr>
          <t>ih10:</t>
        </r>
        <r>
          <rPr>
            <sz val="8"/>
            <rFont val="Tahoma"/>
            <family val="0"/>
          </rPr>
          <t xml:space="preserve">
Markterlös minus Grenzkosten</t>
        </r>
      </text>
    </comment>
  </commentList>
</comments>
</file>

<file path=xl/comments3.xml><?xml version="1.0" encoding="utf-8"?>
<comments xmlns="http://schemas.openxmlformats.org/spreadsheetml/2006/main">
  <authors>
    <author>ih10</author>
  </authors>
  <commentList>
    <comment ref="A6" authorId="0">
      <text>
        <r>
          <rPr>
            <b/>
            <sz val="8"/>
            <rFont val="Tahoma"/>
            <family val="0"/>
          </rPr>
          <t>ih10:</t>
        </r>
        <r>
          <rPr>
            <sz val="8"/>
            <rFont val="Tahoma"/>
            <family val="0"/>
          </rPr>
          <t xml:space="preserve">
Steigerung durch häufigeres Melken
bis zum 5.Jahr</t>
        </r>
      </text>
    </comment>
    <comment ref="A9" authorId="0">
      <text>
        <r>
          <rPr>
            <b/>
            <sz val="8"/>
            <rFont val="Tahoma"/>
            <family val="0"/>
          </rPr>
          <t>ih10:</t>
        </r>
        <r>
          <rPr>
            <sz val="8"/>
            <rFont val="Tahoma"/>
            <family val="0"/>
          </rPr>
          <t xml:space="preserve">
sinkende milchpreise</t>
        </r>
      </text>
    </comment>
    <comment ref="A8" authorId="0">
      <text>
        <r>
          <rPr>
            <b/>
            <sz val="8"/>
            <rFont val="Tahoma"/>
            <family val="0"/>
          </rPr>
          <t>ih10:</t>
        </r>
        <r>
          <rPr>
            <sz val="8"/>
            <rFont val="Tahoma"/>
            <family val="0"/>
          </rPr>
          <t xml:space="preserve">
Markterlös minus Grenzkosten</t>
        </r>
      </text>
    </comment>
  </commentList>
</comments>
</file>

<file path=xl/comments5.xml><?xml version="1.0" encoding="utf-8"?>
<comments xmlns="http://schemas.openxmlformats.org/spreadsheetml/2006/main">
  <authors>
    <author>ih10</author>
  </authors>
  <commentList>
    <comment ref="A6" authorId="0">
      <text>
        <r>
          <rPr>
            <b/>
            <sz val="8"/>
            <rFont val="Tahoma"/>
            <family val="0"/>
          </rPr>
          <t>ih10:</t>
        </r>
        <r>
          <rPr>
            <sz val="8"/>
            <rFont val="Tahoma"/>
            <family val="0"/>
          </rPr>
          <t xml:space="preserve">
Steigerung durch häufigeres Melken</t>
        </r>
      </text>
    </comment>
    <comment ref="A9" authorId="0">
      <text>
        <r>
          <rPr>
            <b/>
            <sz val="8"/>
            <rFont val="Tahoma"/>
            <family val="0"/>
          </rPr>
          <t>ih10:</t>
        </r>
        <r>
          <rPr>
            <sz val="8"/>
            <rFont val="Tahoma"/>
            <family val="0"/>
          </rPr>
          <t xml:space="preserve">
sinkende milchpreise</t>
        </r>
      </text>
    </comment>
  </commentList>
</comments>
</file>

<file path=xl/sharedStrings.xml><?xml version="1.0" encoding="utf-8"?>
<sst xmlns="http://schemas.openxmlformats.org/spreadsheetml/2006/main" count="274" uniqueCount="88">
  <si>
    <t>Wirtschaftlichkeitsberechnung Automatisches Melksystem</t>
  </si>
  <si>
    <t>Verfahren</t>
  </si>
  <si>
    <t>AMS</t>
  </si>
  <si>
    <t>FGM</t>
  </si>
  <si>
    <t>Kuhzahl</t>
  </si>
  <si>
    <t>Quote.kg</t>
  </si>
  <si>
    <t>Melktechnik,EUR</t>
  </si>
  <si>
    <t>Gebäude, EUR</t>
  </si>
  <si>
    <t>Summe der Investitionskosten</t>
  </si>
  <si>
    <t>Uha Technik in Cent je kg Milch</t>
  </si>
  <si>
    <t>Uha Gebäude in Cent je kg Milch</t>
  </si>
  <si>
    <t>Afa Technik in Cent je kg Milch</t>
  </si>
  <si>
    <t>Afa Gebäude in Cent je kg Milch</t>
  </si>
  <si>
    <t>Zinsen in Cent je kg Milch</t>
  </si>
  <si>
    <t>Bewirtschaftungskosten in Cent je  kg Milch</t>
  </si>
  <si>
    <t>Bewirtschaftungskosten in EUR</t>
  </si>
  <si>
    <t>Erforderliche Arbeitszeit in Stunden je Jahr bei .. EUR</t>
  </si>
  <si>
    <t>Erforderliche Arbeitszeiteinsparung in Stunden je Kuh und Jahr</t>
  </si>
  <si>
    <t>Erforderliche Arbeitszeiteinsparung je Kuh und Tag in min</t>
  </si>
  <si>
    <t>Wirtschaftlichkeitsberechnung Automatisches Melksystem bei 60 Kühen je Box</t>
  </si>
  <si>
    <t>Milchquote</t>
  </si>
  <si>
    <t>Anzahl Kühe</t>
  </si>
  <si>
    <t>Milchleistung z.Zeit</t>
  </si>
  <si>
    <t>Senkung Grenzertrag</t>
  </si>
  <si>
    <t>Arbeitseinsparung</t>
  </si>
  <si>
    <t>Kosten Akh</t>
  </si>
  <si>
    <t>€/h</t>
  </si>
  <si>
    <t>Teurung der Arbeit</t>
  </si>
  <si>
    <t>%/a</t>
  </si>
  <si>
    <t>Mastitiskosten</t>
  </si>
  <si>
    <t>€/Kuh und a</t>
  </si>
  <si>
    <t>Senkung Mastitishäufigkeit</t>
  </si>
  <si>
    <t>%</t>
  </si>
  <si>
    <t>kg</t>
  </si>
  <si>
    <t>Grenzertrag Milch</t>
  </si>
  <si>
    <t>€/kg</t>
  </si>
  <si>
    <t>h/Tag</t>
  </si>
  <si>
    <t>Betriebskalkulation</t>
  </si>
  <si>
    <t>Melktechnik</t>
  </si>
  <si>
    <t>Kraftfuttertechnik</t>
  </si>
  <si>
    <t>Gebäude</t>
  </si>
  <si>
    <t>Abschreibung Technik</t>
  </si>
  <si>
    <t>Zinssatz</t>
  </si>
  <si>
    <t>Annuität</t>
  </si>
  <si>
    <t>Servicevertrag</t>
  </si>
  <si>
    <t>Unterhalt</t>
  </si>
  <si>
    <t>Kosten</t>
  </si>
  <si>
    <t>Mehrkosten</t>
  </si>
  <si>
    <t>Abschreibung Gebäude</t>
  </si>
  <si>
    <t>EUR</t>
  </si>
  <si>
    <t>Melkstand</t>
  </si>
  <si>
    <t>Strom, Wasser</t>
  </si>
  <si>
    <t>Jahre</t>
  </si>
  <si>
    <t>Marktmilch je Kuh</t>
  </si>
  <si>
    <t>Leistungs    -steigerung</t>
  </si>
  <si>
    <t>Ersparnis Arbeit</t>
  </si>
  <si>
    <t>Erträge Produktion</t>
  </si>
  <si>
    <t>EUR/a</t>
  </si>
  <si>
    <t>Vorzüglich- keit AMS</t>
  </si>
  <si>
    <t>kg/a</t>
  </si>
  <si>
    <t>Ertrag zusätzlicher Milch</t>
  </si>
  <si>
    <t>Ersparnis Mastitis</t>
  </si>
  <si>
    <t>Mehrkosten AMS EUR je Jahr</t>
  </si>
  <si>
    <t>Eingabefelder</t>
  </si>
  <si>
    <t>Formelfelder nicht überschreiben</t>
  </si>
  <si>
    <t>Markterlös Milch</t>
  </si>
  <si>
    <t>Besamung, Sperma</t>
  </si>
  <si>
    <t>Tierarzt, Medikamente</t>
  </si>
  <si>
    <t>(Ab)wasser, Heizung</t>
  </si>
  <si>
    <t>Sonstiges</t>
  </si>
  <si>
    <t>Kraftfutter</t>
  </si>
  <si>
    <t>Mineral+Wirkstoffe</t>
  </si>
  <si>
    <t>Milchaustauscher</t>
  </si>
  <si>
    <t>Grundfutter</t>
  </si>
  <si>
    <t>Direktkosten</t>
  </si>
  <si>
    <t>Kosten für Lieferrechte</t>
  </si>
  <si>
    <t>Grenzertrag</t>
  </si>
  <si>
    <t>Ermittlung Grenzertrag aus eigener BZA</t>
  </si>
  <si>
    <t>Bestandsergänzung</t>
  </si>
  <si>
    <t xml:space="preserve">Personalaufwand </t>
  </si>
  <si>
    <t>Angaben in Cent je kg Milch</t>
  </si>
  <si>
    <t>Schaffung zusätzlicher Plätze</t>
  </si>
  <si>
    <t>Wird zusätzliches Personal oder Tierplätze für die Steigerung der Milch benötigt,</t>
  </si>
  <si>
    <t>muss dies ebenfalls in der Grenzberechnung Berücksichtigung finden</t>
  </si>
  <si>
    <t>Bsp.</t>
  </si>
  <si>
    <t>eigene Ber.</t>
  </si>
  <si>
    <t>Zunahme Milchleistung</t>
  </si>
  <si>
    <t>Melkboxen,Plätze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</si>
</sst>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"/>
    <numFmt numFmtId="174" formatCode="0.0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3" borderId="0" xfId="0" applyFill="1" applyAlignment="1">
      <alignment/>
    </xf>
    <xf numFmtId="0" fontId="0" fillId="4" borderId="5" xfId="0" applyFill="1" applyBorder="1" applyAlignment="1">
      <alignment/>
    </xf>
    <xf numFmtId="1" fontId="5" fillId="4" borderId="5" xfId="0" applyNumberFormat="1" applyFont="1" applyFill="1" applyBorder="1" applyAlignment="1">
      <alignment/>
    </xf>
    <xf numFmtId="1" fontId="5" fillId="4" borderId="4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5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2" fontId="5" fillId="0" borderId="4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166" fontId="0" fillId="4" borderId="18" xfId="0" applyNumberFormat="1" applyFill="1" applyBorder="1" applyAlignment="1">
      <alignment/>
    </xf>
    <xf numFmtId="166" fontId="0" fillId="4" borderId="15" xfId="0" applyNumberFormat="1" applyFill="1" applyBorder="1" applyAlignment="1">
      <alignment/>
    </xf>
    <xf numFmtId="166" fontId="0" fillId="3" borderId="12" xfId="15" applyNumberFormat="1" applyFill="1" applyBorder="1" applyAlignment="1">
      <alignment horizontal="center"/>
    </xf>
    <xf numFmtId="166" fontId="0" fillId="3" borderId="13" xfId="15" applyNumberFormat="1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66" fontId="0" fillId="3" borderId="14" xfId="15" applyNumberFormat="1" applyFill="1" applyBorder="1" applyAlignment="1">
      <alignment/>
    </xf>
    <xf numFmtId="166" fontId="0" fillId="3" borderId="15" xfId="15" applyNumberFormat="1" applyFill="1" applyBorder="1" applyAlignment="1">
      <alignment/>
    </xf>
    <xf numFmtId="166" fontId="0" fillId="4" borderId="16" xfId="0" applyNumberFormat="1" applyFill="1" applyBorder="1" applyAlignment="1">
      <alignment/>
    </xf>
    <xf numFmtId="166" fontId="0" fillId="4" borderId="17" xfId="0" applyNumberForma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0" fillId="3" borderId="5" xfId="0" applyNumberFormat="1" applyFill="1" applyBorder="1" applyAlignment="1">
      <alignment/>
    </xf>
    <xf numFmtId="4" fontId="0" fillId="4" borderId="2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3" fontId="0" fillId="3" borderId="23" xfId="15" applyNumberFormat="1" applyFill="1" applyBorder="1" applyAlignment="1">
      <alignment horizontal="center"/>
    </xf>
    <xf numFmtId="3" fontId="0" fillId="3" borderId="15" xfId="15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 vertical="justify"/>
    </xf>
    <xf numFmtId="3" fontId="0" fillId="4" borderId="3" xfId="0" applyNumberFormat="1" applyFill="1" applyBorder="1" applyAlignment="1">
      <alignment horizontal="center" vertical="justify"/>
    </xf>
    <xf numFmtId="3" fontId="0" fillId="4" borderId="2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0" fontId="4" fillId="5" borderId="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5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37.00390625" style="0" customWidth="1"/>
    <col min="2" max="2" width="3.57421875" style="0" customWidth="1"/>
    <col min="3" max="3" width="14.421875" style="0" bestFit="1" customWidth="1"/>
    <col min="4" max="4" width="12.8515625" style="0" bestFit="1" customWidth="1"/>
    <col min="5" max="5" width="4.57421875" style="0" customWidth="1"/>
    <col min="6" max="6" width="37.00390625" style="0" customWidth="1"/>
    <col min="7" max="7" width="3.57421875" style="0" customWidth="1"/>
    <col min="8" max="9" width="14.421875" style="0" customWidth="1"/>
  </cols>
  <sheetData>
    <row r="1" spans="1:9" ht="12.75">
      <c r="A1" s="74" t="s">
        <v>0</v>
      </c>
      <c r="B1" s="75"/>
      <c r="C1" s="75"/>
      <c r="D1" s="76"/>
      <c r="F1" s="74" t="s">
        <v>19</v>
      </c>
      <c r="G1" s="75"/>
      <c r="H1" s="75"/>
      <c r="I1" s="76"/>
    </row>
    <row r="2" ht="13.5" thickBot="1"/>
    <row r="3" spans="1:9" ht="13.5" thickBot="1">
      <c r="A3" s="3" t="s">
        <v>1</v>
      </c>
      <c r="B3" s="6"/>
      <c r="C3" s="4" t="s">
        <v>2</v>
      </c>
      <c r="D3" s="5" t="s">
        <v>3</v>
      </c>
      <c r="F3" s="3" t="s">
        <v>1</v>
      </c>
      <c r="G3" s="6"/>
      <c r="H3" s="4" t="s">
        <v>2</v>
      </c>
      <c r="I3" s="5" t="s">
        <v>3</v>
      </c>
    </row>
    <row r="4" spans="1:9" ht="13.5" thickBot="1">
      <c r="A4" s="6" t="s">
        <v>4</v>
      </c>
      <c r="B4" s="2"/>
      <c r="C4" s="77">
        <v>260</v>
      </c>
      <c r="D4" s="78"/>
      <c r="F4" s="6" t="s">
        <v>4</v>
      </c>
      <c r="G4" s="2"/>
      <c r="H4" s="62">
        <v>240</v>
      </c>
      <c r="I4" s="63">
        <v>260</v>
      </c>
    </row>
    <row r="5" spans="1:9" ht="12.75">
      <c r="A5" s="7" t="s">
        <v>5</v>
      </c>
      <c r="B5" s="2"/>
      <c r="C5" s="79">
        <v>2080000</v>
      </c>
      <c r="D5" s="80"/>
      <c r="F5" s="7" t="s">
        <v>5</v>
      </c>
      <c r="G5" s="2"/>
      <c r="H5" s="62">
        <v>1920000</v>
      </c>
      <c r="I5" s="63">
        <v>2080000</v>
      </c>
    </row>
    <row r="6" spans="1:9" ht="13.5" thickBot="1">
      <c r="A6" s="8" t="s">
        <v>87</v>
      </c>
      <c r="B6" s="2"/>
      <c r="C6" s="64">
        <v>4</v>
      </c>
      <c r="D6" s="65">
        <v>20</v>
      </c>
      <c r="F6" s="8" t="s">
        <v>87</v>
      </c>
      <c r="G6" s="2"/>
      <c r="H6" s="64">
        <v>4</v>
      </c>
      <c r="I6" s="65">
        <v>20</v>
      </c>
    </row>
    <row r="7" spans="1:9" ht="12.75">
      <c r="A7" s="6" t="s">
        <v>6</v>
      </c>
      <c r="B7" s="2"/>
      <c r="C7" s="62">
        <v>470000</v>
      </c>
      <c r="D7" s="63">
        <v>135000</v>
      </c>
      <c r="F7" s="6" t="s">
        <v>6</v>
      </c>
      <c r="G7" s="2"/>
      <c r="H7" s="62">
        <v>470000</v>
      </c>
      <c r="I7" s="63">
        <v>135000</v>
      </c>
    </row>
    <row r="8" spans="1:9" ht="12.75">
      <c r="A8" s="7" t="s">
        <v>7</v>
      </c>
      <c r="B8" s="2"/>
      <c r="C8" s="66">
        <v>72000</v>
      </c>
      <c r="D8" s="67">
        <v>177000</v>
      </c>
      <c r="F8" s="7" t="s">
        <v>7</v>
      </c>
      <c r="G8" s="2"/>
      <c r="H8" s="66">
        <v>72000</v>
      </c>
      <c r="I8" s="67">
        <v>177000</v>
      </c>
    </row>
    <row r="9" spans="1:9" ht="13.5" thickBot="1">
      <c r="A9" s="8" t="s">
        <v>8</v>
      </c>
      <c r="B9" s="2"/>
      <c r="C9" s="68">
        <f>C7+C8</f>
        <v>542000</v>
      </c>
      <c r="D9" s="69">
        <f>D7+D8</f>
        <v>312000</v>
      </c>
      <c r="F9" s="8" t="s">
        <v>8</v>
      </c>
      <c r="G9" s="2"/>
      <c r="H9" s="68">
        <f>H7+H8</f>
        <v>542000</v>
      </c>
      <c r="I9" s="69">
        <f>I7+I8</f>
        <v>312000</v>
      </c>
    </row>
    <row r="10" spans="1:9" ht="12.75">
      <c r="A10" s="6" t="s">
        <v>9</v>
      </c>
      <c r="B10" s="11">
        <v>5</v>
      </c>
      <c r="C10" s="53">
        <f>C7*B10/C5</f>
        <v>1.1298076923076923</v>
      </c>
      <c r="D10" s="54">
        <f>D7*B10/C5</f>
        <v>0.3245192307692308</v>
      </c>
      <c r="F10" s="6" t="s">
        <v>9</v>
      </c>
      <c r="G10" s="11">
        <v>5</v>
      </c>
      <c r="H10" s="53">
        <f>H7*G10/H5</f>
        <v>1.2239583333333333</v>
      </c>
      <c r="I10" s="54">
        <f>I7*G10/I5</f>
        <v>0.3245192307692308</v>
      </c>
    </row>
    <row r="11" spans="1:9" ht="12.75">
      <c r="A11" s="7" t="s">
        <v>10</v>
      </c>
      <c r="B11" s="7">
        <v>1</v>
      </c>
      <c r="C11" s="55">
        <f>C8*B11/C5</f>
        <v>0.03461538461538462</v>
      </c>
      <c r="D11" s="56">
        <f>D8*B11/C5</f>
        <v>0.08509615384615385</v>
      </c>
      <c r="F11" s="7" t="s">
        <v>10</v>
      </c>
      <c r="G11" s="7">
        <v>1</v>
      </c>
      <c r="H11" s="55">
        <f>H8*G11/H5</f>
        <v>0.0375</v>
      </c>
      <c r="I11" s="56">
        <f>I8*G11/I5</f>
        <v>0.08509615384615385</v>
      </c>
    </row>
    <row r="12" spans="1:9" ht="12.75">
      <c r="A12" s="7" t="s">
        <v>11</v>
      </c>
      <c r="B12" s="7">
        <v>10</v>
      </c>
      <c r="C12" s="55">
        <f>C7*B12/C5*0.6</f>
        <v>1.3557692307692306</v>
      </c>
      <c r="D12" s="56">
        <f>D7*B12/C5*0.6</f>
        <v>0.3894230769230769</v>
      </c>
      <c r="F12" s="7" t="s">
        <v>11</v>
      </c>
      <c r="G12" s="7">
        <v>10</v>
      </c>
      <c r="H12" s="55">
        <f>H7*G12/H5*0.6</f>
        <v>1.4687499999999998</v>
      </c>
      <c r="I12" s="56">
        <f>I7*G12/I5*0.6</f>
        <v>0.3894230769230769</v>
      </c>
    </row>
    <row r="13" spans="1:9" ht="12.75">
      <c r="A13" s="7" t="s">
        <v>12</v>
      </c>
      <c r="B13" s="7">
        <v>4</v>
      </c>
      <c r="C13" s="55">
        <f>C8*B13/C5*0.6</f>
        <v>0.08307692307692308</v>
      </c>
      <c r="D13" s="56">
        <f>D8*B13/C5*0.6</f>
        <v>0.20423076923076924</v>
      </c>
      <c r="F13" s="7" t="s">
        <v>12</v>
      </c>
      <c r="G13" s="7">
        <v>4</v>
      </c>
      <c r="H13" s="55">
        <f>H8*G13/H5*0.6</f>
        <v>0.09</v>
      </c>
      <c r="I13" s="56">
        <f>I8*G13/I5*0.6</f>
        <v>0.20423076923076924</v>
      </c>
    </row>
    <row r="14" spans="1:9" ht="12.75">
      <c r="A14" s="7" t="s">
        <v>13</v>
      </c>
      <c r="B14" s="7">
        <v>5</v>
      </c>
      <c r="C14" s="55">
        <f>C9*B14/C5*0.6</f>
        <v>0.7817307692307692</v>
      </c>
      <c r="D14" s="57">
        <f>D9*B14*0.6/C5</f>
        <v>0.45</v>
      </c>
      <c r="F14" s="7" t="s">
        <v>13</v>
      </c>
      <c r="G14" s="7">
        <v>5</v>
      </c>
      <c r="H14" s="55">
        <f>H9*G14/H5*0.6</f>
        <v>0.8468749999999999</v>
      </c>
      <c r="I14" s="56">
        <f>I9*G14*0.6/I5</f>
        <v>0.45</v>
      </c>
    </row>
    <row r="15" spans="1:9" ht="13.5" thickBot="1">
      <c r="A15" s="8" t="s">
        <v>14</v>
      </c>
      <c r="B15" s="12"/>
      <c r="C15" s="58">
        <f>SUM(C10:C14)</f>
        <v>3.3850000000000002</v>
      </c>
      <c r="D15" s="59">
        <f>SUM(D10:D14)</f>
        <v>1.4532692307692308</v>
      </c>
      <c r="F15" s="8" t="s">
        <v>14</v>
      </c>
      <c r="G15" s="12"/>
      <c r="H15" s="58">
        <f>SUM(H10:H14)</f>
        <v>3.667083333333333</v>
      </c>
      <c r="I15" s="59">
        <f>SUM(I10:I14)</f>
        <v>1.4532692307692308</v>
      </c>
    </row>
    <row r="16" spans="1:9" ht="13.5" thickBot="1">
      <c r="A16" s="3" t="s">
        <v>15</v>
      </c>
      <c r="B16" s="9"/>
      <c r="C16" s="60">
        <f>C15*C5/100</f>
        <v>70408.00000000001</v>
      </c>
      <c r="D16" s="61">
        <f>D15*C5/100</f>
        <v>30228</v>
      </c>
      <c r="F16" s="3" t="s">
        <v>15</v>
      </c>
      <c r="G16" s="9"/>
      <c r="H16" s="60">
        <f>H15*H5/100+H5*(H15-C15)/100</f>
        <v>75823.99999999997</v>
      </c>
      <c r="I16" s="61">
        <f>I15*I5/100</f>
        <v>30228</v>
      </c>
    </row>
    <row r="17" spans="1:9" ht="13.5" thickBot="1">
      <c r="A17" s="3" t="s">
        <v>62</v>
      </c>
      <c r="B17" s="2"/>
      <c r="C17" s="81">
        <f>C16-D16</f>
        <v>40180.000000000015</v>
      </c>
      <c r="D17" s="82"/>
      <c r="F17" s="3" t="s">
        <v>62</v>
      </c>
      <c r="G17" s="2"/>
      <c r="H17" s="81">
        <f>H16-I16</f>
        <v>45595.99999999997</v>
      </c>
      <c r="I17" s="82"/>
    </row>
    <row r="18" spans="1:9" ht="30" customHeight="1" thickBot="1">
      <c r="A18" s="10" t="s">
        <v>16</v>
      </c>
      <c r="B18" s="13">
        <v>15</v>
      </c>
      <c r="C18" s="83">
        <f>C17/B18</f>
        <v>2678.6666666666674</v>
      </c>
      <c r="D18" s="84"/>
      <c r="F18" s="10" t="s">
        <v>16</v>
      </c>
      <c r="G18" s="13">
        <v>15</v>
      </c>
      <c r="H18" s="83">
        <f>H17/G18</f>
        <v>3039.7333333333313</v>
      </c>
      <c r="I18" s="84"/>
    </row>
    <row r="19" spans="1:9" ht="27" customHeight="1" thickBot="1">
      <c r="A19" s="10" t="s">
        <v>17</v>
      </c>
      <c r="B19" s="2"/>
      <c r="C19" s="72">
        <f>C18/C4</f>
        <v>10.302564102564105</v>
      </c>
      <c r="D19" s="73"/>
      <c r="F19" s="10" t="s">
        <v>17</v>
      </c>
      <c r="G19" s="2"/>
      <c r="H19" s="72">
        <f>H18/H4</f>
        <v>12.665555555555548</v>
      </c>
      <c r="I19" s="73"/>
    </row>
    <row r="20" spans="1:9" ht="27" customHeight="1" thickBot="1">
      <c r="A20" s="10" t="s">
        <v>18</v>
      </c>
      <c r="B20" s="8"/>
      <c r="C20" s="72">
        <f>C19*60/365</f>
        <v>1.6935721812434146</v>
      </c>
      <c r="D20" s="73"/>
      <c r="F20" s="10" t="s">
        <v>18</v>
      </c>
      <c r="G20" s="8"/>
      <c r="H20" s="72">
        <f>H19*60/365</f>
        <v>2.08200913242009</v>
      </c>
      <c r="I20" s="73"/>
    </row>
    <row r="24" ht="12.75">
      <c r="E24" s="1"/>
    </row>
  </sheetData>
  <mergeCells count="12">
    <mergeCell ref="C19:D19"/>
    <mergeCell ref="C20:D20"/>
    <mergeCell ref="H20:I20"/>
    <mergeCell ref="F1:I1"/>
    <mergeCell ref="C4:D4"/>
    <mergeCell ref="C5:D5"/>
    <mergeCell ref="A1:D1"/>
    <mergeCell ref="H17:I17"/>
    <mergeCell ref="H18:I18"/>
    <mergeCell ref="H19:I19"/>
    <mergeCell ref="C17:D17"/>
    <mergeCell ref="C18:D18"/>
  </mergeCells>
  <printOptions/>
  <pageMargins left="0.24" right="0.19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L11" sqref="L11"/>
    </sheetView>
  </sheetViews>
  <sheetFormatPr defaultColWidth="11.421875" defaultRowHeight="12.75"/>
  <cols>
    <col min="1" max="1" width="25.57421875" style="0" bestFit="1" customWidth="1"/>
    <col min="4" max="4" width="12.28125" style="0" customWidth="1"/>
    <col min="5" max="5" width="22.57421875" style="0" bestFit="1" customWidth="1"/>
  </cols>
  <sheetData>
    <row r="1" spans="1:8" ht="18.75" thickBot="1">
      <c r="A1" s="85" t="s">
        <v>37</v>
      </c>
      <c r="B1" s="86"/>
      <c r="C1" s="87"/>
      <c r="E1" s="85" t="s">
        <v>37</v>
      </c>
      <c r="F1" s="86"/>
      <c r="G1" s="86"/>
      <c r="H1" s="87"/>
    </row>
    <row r="2" spans="1:8" ht="18.75" thickBot="1">
      <c r="A2" s="17"/>
      <c r="G2" s="22" t="s">
        <v>2</v>
      </c>
      <c r="H2" s="23" t="s">
        <v>50</v>
      </c>
    </row>
    <row r="3" spans="1:8" ht="12.75">
      <c r="A3" s="14" t="s">
        <v>20</v>
      </c>
      <c r="B3" s="6" t="s">
        <v>33</v>
      </c>
      <c r="C3" s="31">
        <v>960000</v>
      </c>
      <c r="E3" s="14" t="s">
        <v>38</v>
      </c>
      <c r="F3" s="18" t="s">
        <v>49</v>
      </c>
      <c r="G3" s="34">
        <v>309500</v>
      </c>
      <c r="H3" s="34">
        <v>145730</v>
      </c>
    </row>
    <row r="4" spans="1:8" ht="12.75">
      <c r="A4" s="15" t="s">
        <v>21</v>
      </c>
      <c r="B4" s="7"/>
      <c r="C4" s="32">
        <v>120</v>
      </c>
      <c r="E4" s="15" t="s">
        <v>40</v>
      </c>
      <c r="F4" s="19" t="s">
        <v>49</v>
      </c>
      <c r="G4" s="35">
        <v>27590</v>
      </c>
      <c r="H4" s="35">
        <v>52000</v>
      </c>
    </row>
    <row r="5" spans="1:8" ht="13.5" thickBot="1">
      <c r="A5" s="15" t="s">
        <v>22</v>
      </c>
      <c r="B5" s="7" t="s">
        <v>33</v>
      </c>
      <c r="C5" s="38">
        <f>C3/C4</f>
        <v>8000</v>
      </c>
      <c r="E5" s="16" t="s">
        <v>39</v>
      </c>
      <c r="F5" s="20" t="s">
        <v>49</v>
      </c>
      <c r="G5" s="36">
        <v>3510</v>
      </c>
      <c r="H5" s="36">
        <v>12480</v>
      </c>
    </row>
    <row r="6" spans="1:8" ht="13.5" thickBot="1">
      <c r="A6" s="16" t="s">
        <v>86</v>
      </c>
      <c r="B6" s="7" t="s">
        <v>28</v>
      </c>
      <c r="C6" s="33">
        <v>3</v>
      </c>
      <c r="E6" s="14"/>
      <c r="F6" s="21"/>
      <c r="G6" s="14"/>
      <c r="H6" s="14"/>
    </row>
    <row r="7" spans="1:8" ht="12.75">
      <c r="A7" s="14"/>
      <c r="B7" s="11"/>
      <c r="C7" s="6"/>
      <c r="E7" s="15" t="s">
        <v>41</v>
      </c>
      <c r="F7" s="19" t="s">
        <v>32</v>
      </c>
      <c r="G7" s="35">
        <v>10</v>
      </c>
      <c r="H7" s="35">
        <v>10</v>
      </c>
    </row>
    <row r="8" spans="1:8" ht="12.75">
      <c r="A8" s="15" t="s">
        <v>34</v>
      </c>
      <c r="B8" s="7" t="s">
        <v>35</v>
      </c>
      <c r="C8" s="32">
        <v>0.12</v>
      </c>
      <c r="E8" s="15" t="s">
        <v>48</v>
      </c>
      <c r="F8" s="19" t="s">
        <v>32</v>
      </c>
      <c r="G8" s="35">
        <v>4</v>
      </c>
      <c r="H8" s="35">
        <v>4</v>
      </c>
    </row>
    <row r="9" spans="1:8" ht="12.75">
      <c r="A9" s="15" t="s">
        <v>23</v>
      </c>
      <c r="B9" s="7" t="s">
        <v>28</v>
      </c>
      <c r="C9" s="32">
        <v>2</v>
      </c>
      <c r="E9" s="15" t="s">
        <v>42</v>
      </c>
      <c r="F9" s="19" t="s">
        <v>32</v>
      </c>
      <c r="G9" s="35">
        <v>6</v>
      </c>
      <c r="H9" s="35">
        <v>6</v>
      </c>
    </row>
    <row r="10" spans="1:8" ht="13.5" thickBot="1">
      <c r="A10" s="16"/>
      <c r="B10" s="12"/>
      <c r="C10" s="8"/>
      <c r="E10" s="15" t="s">
        <v>43</v>
      </c>
      <c r="F10" s="19" t="s">
        <v>49</v>
      </c>
      <c r="G10" s="39">
        <f>(G3+G5)*G7/100+G4*G8/100+(G3+G4+G5)/2*G9/100</f>
        <v>42622.6</v>
      </c>
      <c r="H10" s="39">
        <f>(H3+H5)*H7/100+H4*H8/100+(H3+H4+H5)/2*H9/100</f>
        <v>24207.3</v>
      </c>
    </row>
    <row r="11" spans="1:8" ht="13.5" thickBot="1">
      <c r="A11" s="14" t="s">
        <v>24</v>
      </c>
      <c r="B11" s="11" t="s">
        <v>36</v>
      </c>
      <c r="C11" s="31">
        <v>3</v>
      </c>
      <c r="E11" s="16"/>
      <c r="F11" s="20"/>
      <c r="G11" s="16"/>
      <c r="H11" s="16"/>
    </row>
    <row r="12" spans="1:8" ht="12.75">
      <c r="A12" s="15" t="s">
        <v>25</v>
      </c>
      <c r="B12" s="7" t="s">
        <v>26</v>
      </c>
      <c r="C12" s="32">
        <v>13.5</v>
      </c>
      <c r="E12" s="14" t="s">
        <v>44</v>
      </c>
      <c r="F12" s="21" t="s">
        <v>49</v>
      </c>
      <c r="G12" s="34">
        <v>5000</v>
      </c>
      <c r="H12" s="34">
        <v>2500</v>
      </c>
    </row>
    <row r="13" spans="1:8" ht="12.75">
      <c r="A13" s="15" t="s">
        <v>27</v>
      </c>
      <c r="B13" s="7" t="s">
        <v>28</v>
      </c>
      <c r="C13" s="32">
        <v>2</v>
      </c>
      <c r="E13" s="15" t="s">
        <v>45</v>
      </c>
      <c r="F13" s="19" t="s">
        <v>49</v>
      </c>
      <c r="G13" s="35">
        <v>5000</v>
      </c>
      <c r="H13" s="35">
        <v>5000</v>
      </c>
    </row>
    <row r="14" spans="1:8" ht="13.5" thickBot="1">
      <c r="A14" s="16"/>
      <c r="B14" s="12"/>
      <c r="C14" s="8"/>
      <c r="E14" s="16" t="s">
        <v>51</v>
      </c>
      <c r="F14" s="20" t="s">
        <v>49</v>
      </c>
      <c r="G14" s="36">
        <v>9600</v>
      </c>
      <c r="H14" s="36">
        <v>15600</v>
      </c>
    </row>
    <row r="15" spans="1:8" ht="12.75">
      <c r="A15" s="15" t="s">
        <v>29</v>
      </c>
      <c r="B15" s="7" t="s">
        <v>30</v>
      </c>
      <c r="C15" s="32">
        <v>40</v>
      </c>
      <c r="E15" s="14" t="s">
        <v>46</v>
      </c>
      <c r="F15" s="21" t="s">
        <v>49</v>
      </c>
      <c r="G15" s="40">
        <f>G10+G12+G13+G14</f>
        <v>62222.6</v>
      </c>
      <c r="H15" s="40">
        <f>H10+H12+H13+H14</f>
        <v>47307.3</v>
      </c>
    </row>
    <row r="16" spans="1:8" ht="13.5" thickBot="1">
      <c r="A16" s="16" t="s">
        <v>31</v>
      </c>
      <c r="B16" s="8" t="s">
        <v>32</v>
      </c>
      <c r="C16" s="33">
        <v>35</v>
      </c>
      <c r="E16" s="16"/>
      <c r="F16" s="20"/>
      <c r="G16" s="16"/>
      <c r="H16" s="16"/>
    </row>
    <row r="17" spans="5:8" ht="13.5" thickBot="1">
      <c r="E17" s="15" t="s">
        <v>47</v>
      </c>
      <c r="F17" s="19" t="s">
        <v>49</v>
      </c>
      <c r="G17" s="15"/>
      <c r="H17" s="39">
        <f>G15-H15</f>
        <v>14915.299999999996</v>
      </c>
    </row>
    <row r="18" spans="1:10" ht="18.75" thickBot="1">
      <c r="A18" s="85" t="s">
        <v>37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6.25" thickBot="1">
      <c r="A19" s="88" t="s">
        <v>52</v>
      </c>
      <c r="B19" s="26" t="s">
        <v>53</v>
      </c>
      <c r="C19" s="26" t="s">
        <v>54</v>
      </c>
      <c r="D19" s="26" t="s">
        <v>34</v>
      </c>
      <c r="E19" s="27" t="s">
        <v>60</v>
      </c>
      <c r="F19" s="27" t="s">
        <v>25</v>
      </c>
      <c r="G19" s="27" t="s">
        <v>55</v>
      </c>
      <c r="H19" s="27" t="s">
        <v>61</v>
      </c>
      <c r="I19" s="27" t="s">
        <v>56</v>
      </c>
      <c r="J19" s="27" t="s">
        <v>58</v>
      </c>
    </row>
    <row r="20" spans="1:10" ht="13.5" thickBot="1">
      <c r="A20" s="89"/>
      <c r="B20" s="28" t="s">
        <v>33</v>
      </c>
      <c r="C20" s="28" t="s">
        <v>59</v>
      </c>
      <c r="D20" s="28" t="s">
        <v>35</v>
      </c>
      <c r="E20" s="29" t="s">
        <v>57</v>
      </c>
      <c r="F20" s="29" t="s">
        <v>49</v>
      </c>
      <c r="G20" s="29" t="s">
        <v>57</v>
      </c>
      <c r="H20" s="29" t="s">
        <v>57</v>
      </c>
      <c r="I20" s="29" t="s">
        <v>57</v>
      </c>
      <c r="J20" s="29" t="s">
        <v>57</v>
      </c>
    </row>
    <row r="21" spans="1:10" ht="12.75">
      <c r="A21" s="24">
        <v>1</v>
      </c>
      <c r="B21" s="42">
        <f>C5+(C5*C6/100)</f>
        <v>8240</v>
      </c>
      <c r="C21" s="43">
        <f>B21-$C$5</f>
        <v>240</v>
      </c>
      <c r="D21" s="44">
        <f>C8</f>
        <v>0.12</v>
      </c>
      <c r="E21" s="43">
        <f>C21*$C$4*D21</f>
        <v>3456</v>
      </c>
      <c r="F21" s="42">
        <f>C12+(C12*2/100)</f>
        <v>13.77</v>
      </c>
      <c r="G21" s="43">
        <f>F21*$C$11*365</f>
        <v>15078.150000000001</v>
      </c>
      <c r="H21" s="42">
        <f>C4*C16/100*C15</f>
        <v>1680</v>
      </c>
      <c r="I21" s="43">
        <f>E21+G21+H21</f>
        <v>20214.15</v>
      </c>
      <c r="J21" s="43">
        <f>I21-$H$17</f>
        <v>5298.850000000006</v>
      </c>
    </row>
    <row r="22" spans="1:10" ht="12.75">
      <c r="A22" s="24">
        <v>2</v>
      </c>
      <c r="B22" s="43">
        <f>B21+(B21*$C$6/100)</f>
        <v>8487.2</v>
      </c>
      <c r="C22" s="43">
        <f aca="true" t="shared" si="0" ref="C22:C30">B22-$C$5</f>
        <v>487.2000000000007</v>
      </c>
      <c r="D22" s="44">
        <f>D21-(D21*$C$9/100)</f>
        <v>0.1176</v>
      </c>
      <c r="E22" s="43">
        <f aca="true" t="shared" si="1" ref="E22:E30">C22*$C$4*D22</f>
        <v>6875.36640000001</v>
      </c>
      <c r="F22" s="44">
        <f>F21+(F21*$C$13/100)</f>
        <v>14.045399999999999</v>
      </c>
      <c r="G22" s="43">
        <f aca="true" t="shared" si="2" ref="G22:G30">F22*$C$11*365</f>
        <v>15379.712999999998</v>
      </c>
      <c r="H22" s="42">
        <f>H21</f>
        <v>1680</v>
      </c>
      <c r="I22" s="43">
        <f aca="true" t="shared" si="3" ref="I22:I30">E22+G22+H22</f>
        <v>23935.07940000001</v>
      </c>
      <c r="J22" s="43">
        <f aca="true" t="shared" si="4" ref="J22:J30">I22-$H$17</f>
        <v>9019.779400000014</v>
      </c>
    </row>
    <row r="23" spans="1:10" ht="12.75">
      <c r="A23" s="24">
        <v>3</v>
      </c>
      <c r="B23" s="43">
        <f>B22+(B22*$C$6/100)</f>
        <v>8741.816</v>
      </c>
      <c r="C23" s="43">
        <f t="shared" si="0"/>
        <v>741.8160000000007</v>
      </c>
      <c r="D23" s="44">
        <f aca="true" t="shared" si="5" ref="D23:D30">D22-(D22*$C$9/100)</f>
        <v>0.11524799999999999</v>
      </c>
      <c r="E23" s="43">
        <f t="shared" si="1"/>
        <v>10259.137244160009</v>
      </c>
      <c r="F23" s="44">
        <f aca="true" t="shared" si="6" ref="F23:F30">F22+(F22*$C$13/100)</f>
        <v>14.326308</v>
      </c>
      <c r="G23" s="43">
        <f t="shared" si="2"/>
        <v>15687.30726</v>
      </c>
      <c r="H23" s="42">
        <f aca="true" t="shared" si="7" ref="H23:H30">H22</f>
        <v>1680</v>
      </c>
      <c r="I23" s="43">
        <f t="shared" si="3"/>
        <v>27626.44450416001</v>
      </c>
      <c r="J23" s="43">
        <f t="shared" si="4"/>
        <v>12711.144504160013</v>
      </c>
    </row>
    <row r="24" spans="1:10" ht="12.75">
      <c r="A24" s="24">
        <v>4</v>
      </c>
      <c r="B24" s="43">
        <f>B23+(B23*$C$6/100)</f>
        <v>9004.07048</v>
      </c>
      <c r="C24" s="43">
        <f t="shared" si="0"/>
        <v>1004.0704800000003</v>
      </c>
      <c r="D24" s="44">
        <f t="shared" si="5"/>
        <v>0.11294304</v>
      </c>
      <c r="E24" s="43">
        <f t="shared" si="1"/>
        <v>13608.332686255108</v>
      </c>
      <c r="F24" s="44">
        <f t="shared" si="6"/>
        <v>14.612834159999998</v>
      </c>
      <c r="G24" s="43">
        <f t="shared" si="2"/>
        <v>16001.053405199998</v>
      </c>
      <c r="H24" s="42">
        <f t="shared" si="7"/>
        <v>1680</v>
      </c>
      <c r="I24" s="43">
        <f t="shared" si="3"/>
        <v>31289.386091455104</v>
      </c>
      <c r="J24" s="43">
        <f t="shared" si="4"/>
        <v>16374.086091455109</v>
      </c>
    </row>
    <row r="25" spans="1:10" ht="12.75">
      <c r="A25" s="24">
        <v>5</v>
      </c>
      <c r="B25" s="43">
        <f>B24+(B24*$C$6/100)</f>
        <v>9274.1925944</v>
      </c>
      <c r="C25" s="43">
        <f t="shared" si="0"/>
        <v>1274.1925943999995</v>
      </c>
      <c r="D25" s="44">
        <f t="shared" si="5"/>
        <v>0.1106841792</v>
      </c>
      <c r="E25" s="43">
        <f t="shared" si="1"/>
        <v>16923.955374465895</v>
      </c>
      <c r="F25" s="44">
        <f t="shared" si="6"/>
        <v>14.905090843199998</v>
      </c>
      <c r="G25" s="43">
        <f t="shared" si="2"/>
        <v>16321.074473303997</v>
      </c>
      <c r="H25" s="42">
        <f t="shared" si="7"/>
        <v>1680</v>
      </c>
      <c r="I25" s="43">
        <f t="shared" si="3"/>
        <v>34925.029847769896</v>
      </c>
      <c r="J25" s="43">
        <f t="shared" si="4"/>
        <v>20009.7298477699</v>
      </c>
    </row>
    <row r="26" spans="1:10" ht="12.75">
      <c r="A26" s="24">
        <v>6</v>
      </c>
      <c r="B26" s="43">
        <f>B25</f>
        <v>9274.1925944</v>
      </c>
      <c r="C26" s="43">
        <f t="shared" si="0"/>
        <v>1274.1925943999995</v>
      </c>
      <c r="D26" s="44">
        <f t="shared" si="5"/>
        <v>0.108470495616</v>
      </c>
      <c r="E26" s="43">
        <f t="shared" si="1"/>
        <v>16585.476266976577</v>
      </c>
      <c r="F26" s="44">
        <f t="shared" si="6"/>
        <v>15.203192660063998</v>
      </c>
      <c r="G26" s="43">
        <f t="shared" si="2"/>
        <v>16647.495962770077</v>
      </c>
      <c r="H26" s="42">
        <f t="shared" si="7"/>
        <v>1680</v>
      </c>
      <c r="I26" s="43">
        <f t="shared" si="3"/>
        <v>34912.97222974665</v>
      </c>
      <c r="J26" s="43">
        <f t="shared" si="4"/>
        <v>19997.672229746655</v>
      </c>
    </row>
    <row r="27" spans="1:10" ht="12.75">
      <c r="A27" s="24">
        <v>7</v>
      </c>
      <c r="B27" s="43">
        <f>B26</f>
        <v>9274.1925944</v>
      </c>
      <c r="C27" s="43">
        <f t="shared" si="0"/>
        <v>1274.1925943999995</v>
      </c>
      <c r="D27" s="44">
        <f t="shared" si="5"/>
        <v>0.10630108570368</v>
      </c>
      <c r="E27" s="43">
        <f t="shared" si="1"/>
        <v>16253.766741637048</v>
      </c>
      <c r="F27" s="44">
        <f t="shared" si="6"/>
        <v>15.507256513265277</v>
      </c>
      <c r="G27" s="43">
        <f t="shared" si="2"/>
        <v>16980.44588202548</v>
      </c>
      <c r="H27" s="42">
        <f t="shared" si="7"/>
        <v>1680</v>
      </c>
      <c r="I27" s="43">
        <f t="shared" si="3"/>
        <v>34914.212623662526</v>
      </c>
      <c r="J27" s="43">
        <f t="shared" si="4"/>
        <v>19998.91262366253</v>
      </c>
    </row>
    <row r="28" spans="1:10" ht="12.75">
      <c r="A28" s="24">
        <v>8</v>
      </c>
      <c r="B28" s="43">
        <f>B27</f>
        <v>9274.1925944</v>
      </c>
      <c r="C28" s="43">
        <f t="shared" si="0"/>
        <v>1274.1925943999995</v>
      </c>
      <c r="D28" s="44">
        <f t="shared" si="5"/>
        <v>0.10417506398960641</v>
      </c>
      <c r="E28" s="43">
        <f t="shared" si="1"/>
        <v>15928.691406804306</v>
      </c>
      <c r="F28" s="44">
        <f t="shared" si="6"/>
        <v>15.817401643530584</v>
      </c>
      <c r="G28" s="43">
        <f t="shared" si="2"/>
        <v>17320.054799665988</v>
      </c>
      <c r="H28" s="42">
        <f t="shared" si="7"/>
        <v>1680</v>
      </c>
      <c r="I28" s="43">
        <f t="shared" si="3"/>
        <v>34928.74620647029</v>
      </c>
      <c r="J28" s="43">
        <f t="shared" si="4"/>
        <v>20013.446206470297</v>
      </c>
    </row>
    <row r="29" spans="1:10" ht="12.75">
      <c r="A29" s="24">
        <v>9</v>
      </c>
      <c r="B29" s="43">
        <f>B28</f>
        <v>9274.1925944</v>
      </c>
      <c r="C29" s="43">
        <f t="shared" si="0"/>
        <v>1274.1925943999995</v>
      </c>
      <c r="D29" s="44">
        <f t="shared" si="5"/>
        <v>0.10209156270981429</v>
      </c>
      <c r="E29" s="43">
        <f t="shared" si="1"/>
        <v>15610.117578668222</v>
      </c>
      <c r="F29" s="44">
        <f t="shared" si="6"/>
        <v>16.133749676401195</v>
      </c>
      <c r="G29" s="43">
        <f t="shared" si="2"/>
        <v>17666.455895659306</v>
      </c>
      <c r="H29" s="42">
        <f t="shared" si="7"/>
        <v>1680</v>
      </c>
      <c r="I29" s="43">
        <f t="shared" si="3"/>
        <v>34956.573474327524</v>
      </c>
      <c r="J29" s="43">
        <f t="shared" si="4"/>
        <v>20041.27347432753</v>
      </c>
    </row>
    <row r="30" spans="1:10" ht="13.5" thickBot="1">
      <c r="A30" s="25">
        <v>10</v>
      </c>
      <c r="B30" s="45">
        <f>B29</f>
        <v>9274.1925944</v>
      </c>
      <c r="C30" s="45">
        <f t="shared" si="0"/>
        <v>1274.1925943999995</v>
      </c>
      <c r="D30" s="46">
        <f t="shared" si="5"/>
        <v>0.100049731455618</v>
      </c>
      <c r="E30" s="45">
        <f t="shared" si="1"/>
        <v>15297.915227094858</v>
      </c>
      <c r="F30" s="46">
        <f t="shared" si="6"/>
        <v>16.45642466992922</v>
      </c>
      <c r="G30" s="45">
        <f t="shared" si="2"/>
        <v>18019.785013572495</v>
      </c>
      <c r="H30" s="47">
        <f t="shared" si="7"/>
        <v>1680</v>
      </c>
      <c r="I30" s="45">
        <f t="shared" si="3"/>
        <v>34997.70024066736</v>
      </c>
      <c r="J30" s="43">
        <f t="shared" si="4"/>
        <v>20082.40024066736</v>
      </c>
    </row>
    <row r="31" spans="5:11" ht="13.5" thickBot="1">
      <c r="E31" s="48">
        <f>SUM(E21:E30)</f>
        <v>130798.75892606204</v>
      </c>
      <c r="G31" s="48">
        <f>SUM(G21:G30)</f>
        <v>165101.53569219733</v>
      </c>
      <c r="H31" s="48">
        <f>SUM(H21:H30)</f>
        <v>16800</v>
      </c>
      <c r="J31" s="48">
        <f>SUM(J21:J30)</f>
        <v>163547.29461825942</v>
      </c>
      <c r="K31" s="30"/>
    </row>
    <row r="32" ht="12.75">
      <c r="A32" s="37" t="s">
        <v>63</v>
      </c>
    </row>
    <row r="33" ht="12.75">
      <c r="A33" s="41" t="s">
        <v>64</v>
      </c>
    </row>
  </sheetData>
  <mergeCells count="4">
    <mergeCell ref="A1:C1"/>
    <mergeCell ref="E1:H1"/>
    <mergeCell ref="A19:A20"/>
    <mergeCell ref="A18:J18"/>
  </mergeCells>
  <printOptions/>
  <pageMargins left="0.23" right="0.23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6" sqref="A6"/>
    </sheetView>
  </sheetViews>
  <sheetFormatPr defaultColWidth="11.421875" defaultRowHeight="12.75"/>
  <cols>
    <col min="1" max="1" width="25.57421875" style="0" bestFit="1" customWidth="1"/>
    <col min="4" max="4" width="12.28125" style="0" customWidth="1"/>
    <col min="5" max="5" width="22.57421875" style="0" bestFit="1" customWidth="1"/>
  </cols>
  <sheetData>
    <row r="1" spans="1:8" ht="18.75" thickBot="1">
      <c r="A1" s="85" t="s">
        <v>37</v>
      </c>
      <c r="B1" s="86"/>
      <c r="C1" s="87"/>
      <c r="E1" s="85" t="s">
        <v>37</v>
      </c>
      <c r="F1" s="86"/>
      <c r="G1" s="86"/>
      <c r="H1" s="87"/>
    </row>
    <row r="2" spans="1:8" ht="18.75" thickBot="1">
      <c r="A2" s="17"/>
      <c r="G2" s="22" t="s">
        <v>2</v>
      </c>
      <c r="H2" s="23" t="s">
        <v>50</v>
      </c>
    </row>
    <row r="3" spans="1:8" ht="12.75">
      <c r="A3" s="14" t="s">
        <v>20</v>
      </c>
      <c r="B3" s="6" t="s">
        <v>33</v>
      </c>
      <c r="C3" s="31"/>
      <c r="E3" s="14" t="s">
        <v>38</v>
      </c>
      <c r="F3" s="18" t="s">
        <v>49</v>
      </c>
      <c r="G3" s="34"/>
      <c r="H3" s="34"/>
    </row>
    <row r="4" spans="1:8" ht="12.75">
      <c r="A4" s="15" t="s">
        <v>21</v>
      </c>
      <c r="B4" s="7"/>
      <c r="C4" s="32"/>
      <c r="E4" s="15" t="s">
        <v>40</v>
      </c>
      <c r="F4" s="19" t="s">
        <v>49</v>
      </c>
      <c r="G4" s="35"/>
      <c r="H4" s="35"/>
    </row>
    <row r="5" spans="1:8" ht="13.5" thickBot="1">
      <c r="A5" s="15" t="s">
        <v>22</v>
      </c>
      <c r="B5" s="7" t="s">
        <v>33</v>
      </c>
      <c r="C5" s="38">
        <f>IF(C3&gt;0,C3/C4,0)</f>
        <v>0</v>
      </c>
      <c r="E5" s="16" t="s">
        <v>39</v>
      </c>
      <c r="F5" s="20" t="s">
        <v>49</v>
      </c>
      <c r="G5" s="36"/>
      <c r="H5" s="36"/>
    </row>
    <row r="6" spans="1:8" ht="13.5" thickBot="1">
      <c r="A6" s="16" t="s">
        <v>86</v>
      </c>
      <c r="B6" s="7" t="s">
        <v>28</v>
      </c>
      <c r="C6" s="33"/>
      <c r="E6" s="14"/>
      <c r="F6" s="21"/>
      <c r="G6" s="14"/>
      <c r="H6" s="14"/>
    </row>
    <row r="7" spans="1:8" ht="12.75">
      <c r="A7" s="14"/>
      <c r="B7" s="11"/>
      <c r="C7" s="6"/>
      <c r="E7" s="15" t="s">
        <v>41</v>
      </c>
      <c r="F7" s="19" t="s">
        <v>32</v>
      </c>
      <c r="G7" s="35"/>
      <c r="H7" s="35"/>
    </row>
    <row r="8" spans="1:8" ht="12.75">
      <c r="A8" s="15" t="s">
        <v>34</v>
      </c>
      <c r="B8" s="7" t="s">
        <v>35</v>
      </c>
      <c r="C8" s="32"/>
      <c r="E8" s="15" t="s">
        <v>48</v>
      </c>
      <c r="F8" s="19" t="s">
        <v>32</v>
      </c>
      <c r="G8" s="35"/>
      <c r="H8" s="35"/>
    </row>
    <row r="9" spans="1:8" ht="12.75">
      <c r="A9" s="15" t="s">
        <v>23</v>
      </c>
      <c r="B9" s="7" t="s">
        <v>28</v>
      </c>
      <c r="C9" s="32"/>
      <c r="E9" s="15" t="s">
        <v>42</v>
      </c>
      <c r="F9" s="19" t="s">
        <v>32</v>
      </c>
      <c r="G9" s="35"/>
      <c r="H9" s="35"/>
    </row>
    <row r="10" spans="1:8" ht="13.5" thickBot="1">
      <c r="A10" s="16"/>
      <c r="B10" s="12"/>
      <c r="C10" s="8"/>
      <c r="E10" s="15" t="s">
        <v>43</v>
      </c>
      <c r="F10" s="19" t="s">
        <v>49</v>
      </c>
      <c r="G10" s="39">
        <f>(G3+G5)*G7/100+G4*G8/100+(G3+G4+G5)/2*G9/100</f>
        <v>0</v>
      </c>
      <c r="H10" s="39">
        <f>(H3+H5)*H7/100+H4*H8/100+(H3+H4+H5)/2*H9/100</f>
        <v>0</v>
      </c>
    </row>
    <row r="11" spans="1:8" ht="13.5" thickBot="1">
      <c r="A11" s="14" t="s">
        <v>24</v>
      </c>
      <c r="B11" s="11" t="s">
        <v>36</v>
      </c>
      <c r="C11" s="31"/>
      <c r="E11" s="16"/>
      <c r="F11" s="20"/>
      <c r="G11" s="16"/>
      <c r="H11" s="16"/>
    </row>
    <row r="12" spans="1:8" ht="12.75">
      <c r="A12" s="15" t="s">
        <v>25</v>
      </c>
      <c r="B12" s="7" t="s">
        <v>26</v>
      </c>
      <c r="C12" s="32"/>
      <c r="E12" s="14" t="s">
        <v>44</v>
      </c>
      <c r="F12" s="21" t="s">
        <v>49</v>
      </c>
      <c r="G12" s="34"/>
      <c r="H12" s="34"/>
    </row>
    <row r="13" spans="1:8" ht="12.75">
      <c r="A13" s="15" t="s">
        <v>27</v>
      </c>
      <c r="B13" s="7" t="s">
        <v>28</v>
      </c>
      <c r="C13" s="32"/>
      <c r="E13" s="15" t="s">
        <v>45</v>
      </c>
      <c r="F13" s="19" t="s">
        <v>49</v>
      </c>
      <c r="G13" s="35"/>
      <c r="H13" s="35"/>
    </row>
    <row r="14" spans="1:8" ht="13.5" thickBot="1">
      <c r="A14" s="16"/>
      <c r="B14" s="12"/>
      <c r="C14" s="8"/>
      <c r="E14" s="16" t="s">
        <v>51</v>
      </c>
      <c r="F14" s="20" t="s">
        <v>49</v>
      </c>
      <c r="G14" s="36"/>
      <c r="H14" s="36"/>
    </row>
    <row r="15" spans="1:8" ht="12.75">
      <c r="A15" s="15" t="s">
        <v>29</v>
      </c>
      <c r="B15" s="7" t="s">
        <v>30</v>
      </c>
      <c r="C15" s="32"/>
      <c r="E15" s="14" t="s">
        <v>46</v>
      </c>
      <c r="F15" s="21" t="s">
        <v>49</v>
      </c>
      <c r="G15" s="40">
        <f>G10+G12+G13+G14</f>
        <v>0</v>
      </c>
      <c r="H15" s="40">
        <f>H10+H12+H13+H14</f>
        <v>0</v>
      </c>
    </row>
    <row r="16" spans="1:8" ht="13.5" thickBot="1">
      <c r="A16" s="16" t="s">
        <v>31</v>
      </c>
      <c r="B16" s="8" t="s">
        <v>32</v>
      </c>
      <c r="C16" s="33"/>
      <c r="E16" s="16"/>
      <c r="F16" s="20"/>
      <c r="G16" s="16"/>
      <c r="H16" s="16"/>
    </row>
    <row r="17" spans="5:8" ht="13.5" thickBot="1">
      <c r="E17" s="15" t="s">
        <v>47</v>
      </c>
      <c r="F17" s="19" t="s">
        <v>49</v>
      </c>
      <c r="G17" s="15"/>
      <c r="H17" s="39">
        <f>G15-H15</f>
        <v>0</v>
      </c>
    </row>
    <row r="18" spans="1:10" ht="18.75" thickBot="1">
      <c r="A18" s="85" t="s">
        <v>37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6.25" thickBot="1">
      <c r="A19" s="88" t="s">
        <v>52</v>
      </c>
      <c r="B19" s="26" t="s">
        <v>53</v>
      </c>
      <c r="C19" s="26" t="s">
        <v>54</v>
      </c>
      <c r="D19" s="26" t="s">
        <v>34</v>
      </c>
      <c r="E19" s="27" t="s">
        <v>60</v>
      </c>
      <c r="F19" s="27" t="s">
        <v>25</v>
      </c>
      <c r="G19" s="27" t="s">
        <v>55</v>
      </c>
      <c r="H19" s="27" t="s">
        <v>61</v>
      </c>
      <c r="I19" s="27" t="s">
        <v>56</v>
      </c>
      <c r="J19" s="27" t="s">
        <v>58</v>
      </c>
    </row>
    <row r="20" spans="1:10" ht="13.5" thickBot="1">
      <c r="A20" s="89"/>
      <c r="B20" s="28" t="s">
        <v>33</v>
      </c>
      <c r="C20" s="28" t="s">
        <v>59</v>
      </c>
      <c r="D20" s="28" t="s">
        <v>35</v>
      </c>
      <c r="E20" s="29" t="s">
        <v>57</v>
      </c>
      <c r="F20" s="29" t="s">
        <v>49</v>
      </c>
      <c r="G20" s="29" t="s">
        <v>57</v>
      </c>
      <c r="H20" s="29" t="s">
        <v>57</v>
      </c>
      <c r="I20" s="29" t="s">
        <v>57</v>
      </c>
      <c r="J20" s="29" t="s">
        <v>57</v>
      </c>
    </row>
    <row r="21" spans="1:10" ht="12.75">
      <c r="A21" s="24">
        <v>1</v>
      </c>
      <c r="B21" s="42">
        <f>C5+(C5*C6/100)</f>
        <v>0</v>
      </c>
      <c r="C21" s="43">
        <f aca="true" t="shared" si="0" ref="C21:C30">B21-$C$5</f>
        <v>0</v>
      </c>
      <c r="D21" s="44">
        <f>C8</f>
        <v>0</v>
      </c>
      <c r="E21" s="43">
        <f aca="true" t="shared" si="1" ref="E21:E30">C21*$C$4*D21</f>
        <v>0</v>
      </c>
      <c r="F21" s="42">
        <f>C12+(C12*2/100)</f>
        <v>0</v>
      </c>
      <c r="G21" s="43">
        <f aca="true" t="shared" si="2" ref="G21:G30">F21*$C$11*365</f>
        <v>0</v>
      </c>
      <c r="H21" s="42">
        <f>C4*C16/100*C15</f>
        <v>0</v>
      </c>
      <c r="I21" s="43">
        <f aca="true" t="shared" si="3" ref="I21:I30">E21+G21+H21</f>
        <v>0</v>
      </c>
      <c r="J21" s="43">
        <f aca="true" t="shared" si="4" ref="J21:J30">I21-$H$17</f>
        <v>0</v>
      </c>
    </row>
    <row r="22" spans="1:10" ht="12.75">
      <c r="A22" s="24">
        <v>2</v>
      </c>
      <c r="B22" s="43">
        <f>B21+(B21*$C$6/100)</f>
        <v>0</v>
      </c>
      <c r="C22" s="43">
        <f t="shared" si="0"/>
        <v>0</v>
      </c>
      <c r="D22" s="44">
        <f aca="true" t="shared" si="5" ref="D22:D30">D21-(D21*$C$9/100)</f>
        <v>0</v>
      </c>
      <c r="E22" s="43">
        <f t="shared" si="1"/>
        <v>0</v>
      </c>
      <c r="F22" s="44">
        <f aca="true" t="shared" si="6" ref="F22:F30">F21+(F21*$C$13/100)</f>
        <v>0</v>
      </c>
      <c r="G22" s="43">
        <f t="shared" si="2"/>
        <v>0</v>
      </c>
      <c r="H22" s="42">
        <f aca="true" t="shared" si="7" ref="H22:H30">H21</f>
        <v>0</v>
      </c>
      <c r="I22" s="43">
        <f t="shared" si="3"/>
        <v>0</v>
      </c>
      <c r="J22" s="43">
        <f t="shared" si="4"/>
        <v>0</v>
      </c>
    </row>
    <row r="23" spans="1:10" ht="12.75">
      <c r="A23" s="24">
        <v>3</v>
      </c>
      <c r="B23" s="43">
        <f>B22+(B22*$C$6/100)</f>
        <v>0</v>
      </c>
      <c r="C23" s="43">
        <f t="shared" si="0"/>
        <v>0</v>
      </c>
      <c r="D23" s="44">
        <f t="shared" si="5"/>
        <v>0</v>
      </c>
      <c r="E23" s="43">
        <f t="shared" si="1"/>
        <v>0</v>
      </c>
      <c r="F23" s="44">
        <f t="shared" si="6"/>
        <v>0</v>
      </c>
      <c r="G23" s="43">
        <f t="shared" si="2"/>
        <v>0</v>
      </c>
      <c r="H23" s="42">
        <f t="shared" si="7"/>
        <v>0</v>
      </c>
      <c r="I23" s="43">
        <f t="shared" si="3"/>
        <v>0</v>
      </c>
      <c r="J23" s="43">
        <f t="shared" si="4"/>
        <v>0</v>
      </c>
    </row>
    <row r="24" spans="1:10" ht="12.75">
      <c r="A24" s="24">
        <v>4</v>
      </c>
      <c r="B24" s="43">
        <f>B23+(B23*$C$6/100)</f>
        <v>0</v>
      </c>
      <c r="C24" s="43">
        <f t="shared" si="0"/>
        <v>0</v>
      </c>
      <c r="D24" s="44">
        <f t="shared" si="5"/>
        <v>0</v>
      </c>
      <c r="E24" s="43">
        <f t="shared" si="1"/>
        <v>0</v>
      </c>
      <c r="F24" s="44">
        <f t="shared" si="6"/>
        <v>0</v>
      </c>
      <c r="G24" s="43">
        <f t="shared" si="2"/>
        <v>0</v>
      </c>
      <c r="H24" s="42">
        <f t="shared" si="7"/>
        <v>0</v>
      </c>
      <c r="I24" s="43">
        <f t="shared" si="3"/>
        <v>0</v>
      </c>
      <c r="J24" s="43">
        <f t="shared" si="4"/>
        <v>0</v>
      </c>
    </row>
    <row r="25" spans="1:10" ht="12.75">
      <c r="A25" s="24">
        <v>5</v>
      </c>
      <c r="B25" s="43">
        <f>B24+(B24*$C$6/100)</f>
        <v>0</v>
      </c>
      <c r="C25" s="43">
        <f t="shared" si="0"/>
        <v>0</v>
      </c>
      <c r="D25" s="44">
        <f t="shared" si="5"/>
        <v>0</v>
      </c>
      <c r="E25" s="43">
        <f t="shared" si="1"/>
        <v>0</v>
      </c>
      <c r="F25" s="44">
        <f t="shared" si="6"/>
        <v>0</v>
      </c>
      <c r="G25" s="43">
        <f t="shared" si="2"/>
        <v>0</v>
      </c>
      <c r="H25" s="42">
        <f t="shared" si="7"/>
        <v>0</v>
      </c>
      <c r="I25" s="43">
        <f t="shared" si="3"/>
        <v>0</v>
      </c>
      <c r="J25" s="43">
        <f t="shared" si="4"/>
        <v>0</v>
      </c>
    </row>
    <row r="26" spans="1:10" ht="12.75">
      <c r="A26" s="24">
        <v>6</v>
      </c>
      <c r="B26" s="43">
        <f>B25</f>
        <v>0</v>
      </c>
      <c r="C26" s="43">
        <f t="shared" si="0"/>
        <v>0</v>
      </c>
      <c r="D26" s="44">
        <f t="shared" si="5"/>
        <v>0</v>
      </c>
      <c r="E26" s="43">
        <f t="shared" si="1"/>
        <v>0</v>
      </c>
      <c r="F26" s="44">
        <f t="shared" si="6"/>
        <v>0</v>
      </c>
      <c r="G26" s="43">
        <f t="shared" si="2"/>
        <v>0</v>
      </c>
      <c r="H26" s="42">
        <f t="shared" si="7"/>
        <v>0</v>
      </c>
      <c r="I26" s="43">
        <f t="shared" si="3"/>
        <v>0</v>
      </c>
      <c r="J26" s="43">
        <f t="shared" si="4"/>
        <v>0</v>
      </c>
    </row>
    <row r="27" spans="1:10" ht="12.75">
      <c r="A27" s="24">
        <v>7</v>
      </c>
      <c r="B27" s="43">
        <f>B26</f>
        <v>0</v>
      </c>
      <c r="C27" s="43">
        <f t="shared" si="0"/>
        <v>0</v>
      </c>
      <c r="D27" s="44">
        <f t="shared" si="5"/>
        <v>0</v>
      </c>
      <c r="E27" s="43">
        <f t="shared" si="1"/>
        <v>0</v>
      </c>
      <c r="F27" s="44">
        <f t="shared" si="6"/>
        <v>0</v>
      </c>
      <c r="G27" s="43">
        <f t="shared" si="2"/>
        <v>0</v>
      </c>
      <c r="H27" s="42">
        <f t="shared" si="7"/>
        <v>0</v>
      </c>
      <c r="I27" s="43">
        <f t="shared" si="3"/>
        <v>0</v>
      </c>
      <c r="J27" s="43">
        <f t="shared" si="4"/>
        <v>0</v>
      </c>
    </row>
    <row r="28" spans="1:10" ht="12.75">
      <c r="A28" s="24">
        <v>8</v>
      </c>
      <c r="B28" s="43">
        <f>B27</f>
        <v>0</v>
      </c>
      <c r="C28" s="43">
        <f t="shared" si="0"/>
        <v>0</v>
      </c>
      <c r="D28" s="44">
        <f t="shared" si="5"/>
        <v>0</v>
      </c>
      <c r="E28" s="43">
        <f t="shared" si="1"/>
        <v>0</v>
      </c>
      <c r="F28" s="44">
        <f t="shared" si="6"/>
        <v>0</v>
      </c>
      <c r="G28" s="43">
        <f t="shared" si="2"/>
        <v>0</v>
      </c>
      <c r="H28" s="42">
        <f t="shared" si="7"/>
        <v>0</v>
      </c>
      <c r="I28" s="43">
        <f t="shared" si="3"/>
        <v>0</v>
      </c>
      <c r="J28" s="43">
        <f t="shared" si="4"/>
        <v>0</v>
      </c>
    </row>
    <row r="29" spans="1:10" ht="12.75">
      <c r="A29" s="24">
        <v>9</v>
      </c>
      <c r="B29" s="43">
        <f>B28</f>
        <v>0</v>
      </c>
      <c r="C29" s="43">
        <f t="shared" si="0"/>
        <v>0</v>
      </c>
      <c r="D29" s="44">
        <f t="shared" si="5"/>
        <v>0</v>
      </c>
      <c r="E29" s="43">
        <f t="shared" si="1"/>
        <v>0</v>
      </c>
      <c r="F29" s="44">
        <f t="shared" si="6"/>
        <v>0</v>
      </c>
      <c r="G29" s="43">
        <f t="shared" si="2"/>
        <v>0</v>
      </c>
      <c r="H29" s="42">
        <f t="shared" si="7"/>
        <v>0</v>
      </c>
      <c r="I29" s="43">
        <f t="shared" si="3"/>
        <v>0</v>
      </c>
      <c r="J29" s="43">
        <f t="shared" si="4"/>
        <v>0</v>
      </c>
    </row>
    <row r="30" spans="1:10" ht="13.5" thickBot="1">
      <c r="A30" s="25">
        <v>10</v>
      </c>
      <c r="B30" s="45">
        <f>B29</f>
        <v>0</v>
      </c>
      <c r="C30" s="45">
        <f t="shared" si="0"/>
        <v>0</v>
      </c>
      <c r="D30" s="46">
        <f t="shared" si="5"/>
        <v>0</v>
      </c>
      <c r="E30" s="45">
        <f t="shared" si="1"/>
        <v>0</v>
      </c>
      <c r="F30" s="46">
        <f t="shared" si="6"/>
        <v>0</v>
      </c>
      <c r="G30" s="45">
        <f t="shared" si="2"/>
        <v>0</v>
      </c>
      <c r="H30" s="47">
        <f t="shared" si="7"/>
        <v>0</v>
      </c>
      <c r="I30" s="45">
        <f t="shared" si="3"/>
        <v>0</v>
      </c>
      <c r="J30" s="43">
        <f t="shared" si="4"/>
        <v>0</v>
      </c>
    </row>
    <row r="31" spans="5:11" ht="13.5" thickBot="1">
      <c r="E31" s="48">
        <f>SUM(E21:E30)</f>
        <v>0</v>
      </c>
      <c r="G31" s="48">
        <f>SUM(G21:G30)</f>
        <v>0</v>
      </c>
      <c r="H31" s="48">
        <f>SUM(H21:H30)</f>
        <v>0</v>
      </c>
      <c r="J31" s="48">
        <f>SUM(J21:J30)</f>
        <v>0</v>
      </c>
      <c r="K31" s="30"/>
    </row>
    <row r="32" ht="12.75">
      <c r="A32" s="37" t="s">
        <v>63</v>
      </c>
    </row>
    <row r="33" ht="12.75">
      <c r="A33" s="41" t="s">
        <v>64</v>
      </c>
    </row>
  </sheetData>
  <mergeCells count="4">
    <mergeCell ref="A1:C1"/>
    <mergeCell ref="E1:H1"/>
    <mergeCell ref="A19:A20"/>
    <mergeCell ref="A18:J18"/>
  </mergeCells>
  <printOptions/>
  <pageMargins left="0.23" right="0.23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8" sqref="E8"/>
    </sheetView>
  </sheetViews>
  <sheetFormatPr defaultColWidth="11.421875" defaultRowHeight="12.75"/>
  <cols>
    <col min="1" max="1" width="28.140625" style="0" customWidth="1"/>
  </cols>
  <sheetData>
    <row r="1" spans="1:5" ht="18">
      <c r="A1" s="90" t="s">
        <v>77</v>
      </c>
      <c r="B1" s="91"/>
      <c r="C1" s="91"/>
      <c r="D1" s="92"/>
      <c r="E1" s="92"/>
    </row>
    <row r="2" spans="2:3" ht="13.5" thickBot="1">
      <c r="B2" t="s">
        <v>84</v>
      </c>
      <c r="C2" t="s">
        <v>85</v>
      </c>
    </row>
    <row r="3" spans="1:3" ht="12.75">
      <c r="A3" s="14" t="s">
        <v>65</v>
      </c>
      <c r="B3" s="51">
        <v>27.2</v>
      </c>
      <c r="C3" s="51">
        <v>0</v>
      </c>
    </row>
    <row r="4" spans="1:3" ht="13.5" thickBot="1">
      <c r="A4" s="16"/>
      <c r="B4" s="52"/>
      <c r="C4" s="52"/>
    </row>
    <row r="5" spans="1:3" ht="12.75">
      <c r="A5" s="15" t="s">
        <v>78</v>
      </c>
      <c r="B5" s="71">
        <v>0</v>
      </c>
      <c r="C5" s="71">
        <v>0</v>
      </c>
    </row>
    <row r="6" spans="1:3" ht="12.75">
      <c r="A6" s="15" t="s">
        <v>66</v>
      </c>
      <c r="B6" s="71">
        <v>0</v>
      </c>
      <c r="C6" s="71">
        <v>0</v>
      </c>
    </row>
    <row r="7" spans="1:3" ht="12.75">
      <c r="A7" s="15" t="s">
        <v>67</v>
      </c>
      <c r="B7" s="71">
        <v>1.3</v>
      </c>
      <c r="C7" s="71">
        <v>0</v>
      </c>
    </row>
    <row r="8" spans="1:3" ht="12.75">
      <c r="A8" s="15" t="s">
        <v>68</v>
      </c>
      <c r="B8" s="71">
        <v>0.2</v>
      </c>
      <c r="C8" s="71">
        <v>0</v>
      </c>
    </row>
    <row r="9" spans="1:3" ht="12.75">
      <c r="A9" s="15" t="s">
        <v>69</v>
      </c>
      <c r="B9" s="71">
        <v>1.2</v>
      </c>
      <c r="C9" s="71">
        <v>0</v>
      </c>
    </row>
    <row r="10" spans="1:3" ht="12.75">
      <c r="A10" s="15" t="s">
        <v>70</v>
      </c>
      <c r="B10" s="71">
        <v>5.2</v>
      </c>
      <c r="C10" s="71">
        <v>0</v>
      </c>
    </row>
    <row r="11" spans="1:3" ht="12.75">
      <c r="A11" s="15" t="s">
        <v>71</v>
      </c>
      <c r="B11" s="71">
        <v>1.4</v>
      </c>
      <c r="C11" s="71">
        <v>0</v>
      </c>
    </row>
    <row r="12" spans="1:3" ht="12.75">
      <c r="A12" s="15" t="s">
        <v>72</v>
      </c>
      <c r="B12" s="71">
        <v>0.2</v>
      </c>
      <c r="C12" s="71">
        <v>0</v>
      </c>
    </row>
    <row r="13" spans="1:3" ht="13.5" thickBot="1">
      <c r="A13" s="15" t="s">
        <v>73</v>
      </c>
      <c r="B13" s="71">
        <v>5.5</v>
      </c>
      <c r="C13" s="71">
        <v>0</v>
      </c>
    </row>
    <row r="14" spans="1:3" ht="13.5" thickBot="1">
      <c r="A14" s="50" t="s">
        <v>74</v>
      </c>
      <c r="B14" s="70">
        <f>SUM(B5:B13)</f>
        <v>15</v>
      </c>
      <c r="C14" s="70">
        <f>SUM(C5:C13)</f>
        <v>0</v>
      </c>
    </row>
    <row r="15" spans="1:3" ht="12.75">
      <c r="A15" s="15" t="s">
        <v>79</v>
      </c>
      <c r="B15" s="71">
        <v>0</v>
      </c>
      <c r="C15" s="71">
        <v>0</v>
      </c>
    </row>
    <row r="16" spans="1:3" ht="12.75">
      <c r="A16" s="15" t="s">
        <v>75</v>
      </c>
      <c r="B16" s="71">
        <v>0.2</v>
      </c>
      <c r="C16" s="71">
        <v>0</v>
      </c>
    </row>
    <row r="17" spans="1:3" ht="13.5" thickBot="1">
      <c r="A17" s="15" t="s">
        <v>81</v>
      </c>
      <c r="B17" s="71">
        <v>0</v>
      </c>
      <c r="C17" s="71">
        <v>0</v>
      </c>
    </row>
    <row r="18" spans="1:3" ht="13.5" thickBot="1">
      <c r="A18" s="50" t="s">
        <v>76</v>
      </c>
      <c r="B18" s="70">
        <f>B3-B14-B15-B16-B17</f>
        <v>12</v>
      </c>
      <c r="C18" s="70">
        <f>C3-C14-C15-C16-C17</f>
        <v>0</v>
      </c>
    </row>
    <row r="20" ht="12.75">
      <c r="A20" s="49" t="s">
        <v>80</v>
      </c>
    </row>
    <row r="21" ht="12.75">
      <c r="A21" s="49" t="s">
        <v>82</v>
      </c>
    </row>
    <row r="22" ht="12.75">
      <c r="A22" s="49" t="s">
        <v>83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K15" sqref="K15"/>
    </sheetView>
  </sheetViews>
  <sheetFormatPr defaultColWidth="11.421875" defaultRowHeight="12.75"/>
  <cols>
    <col min="1" max="1" width="25.57421875" style="0" bestFit="1" customWidth="1"/>
    <col min="4" max="4" width="12.28125" style="0" customWidth="1"/>
    <col min="5" max="5" width="22.57421875" style="0" bestFit="1" customWidth="1"/>
  </cols>
  <sheetData>
    <row r="1" spans="1:8" ht="18.75" thickBot="1">
      <c r="A1" s="85" t="s">
        <v>37</v>
      </c>
      <c r="B1" s="86"/>
      <c r="C1" s="87"/>
      <c r="E1" s="85" t="s">
        <v>37</v>
      </c>
      <c r="F1" s="86"/>
      <c r="G1" s="86"/>
      <c r="H1" s="87"/>
    </row>
    <row r="2" spans="1:8" ht="18.75" thickBot="1">
      <c r="A2" s="17"/>
      <c r="G2" s="22" t="s">
        <v>2</v>
      </c>
      <c r="H2" s="23" t="s">
        <v>50</v>
      </c>
    </row>
    <row r="3" spans="1:8" ht="12.75">
      <c r="A3" s="14" t="s">
        <v>20</v>
      </c>
      <c r="B3" s="6" t="s">
        <v>33</v>
      </c>
      <c r="C3" s="6"/>
      <c r="E3" s="14" t="s">
        <v>38</v>
      </c>
      <c r="F3" s="18" t="s">
        <v>49</v>
      </c>
      <c r="G3" s="14"/>
      <c r="H3" s="6"/>
    </row>
    <row r="4" spans="1:8" ht="12.75">
      <c r="A4" s="15" t="s">
        <v>21</v>
      </c>
      <c r="B4" s="7"/>
      <c r="C4" s="7"/>
      <c r="E4" s="15" t="s">
        <v>40</v>
      </c>
      <c r="F4" s="19" t="s">
        <v>49</v>
      </c>
      <c r="G4" s="15"/>
      <c r="H4" s="7"/>
    </row>
    <row r="5" spans="1:8" ht="13.5" thickBot="1">
      <c r="A5" s="15" t="s">
        <v>22</v>
      </c>
      <c r="B5" s="7" t="s">
        <v>33</v>
      </c>
      <c r="C5" s="7"/>
      <c r="E5" s="16" t="s">
        <v>39</v>
      </c>
      <c r="F5" s="20" t="s">
        <v>49</v>
      </c>
      <c r="G5" s="16"/>
      <c r="H5" s="8"/>
    </row>
    <row r="6" spans="1:8" ht="13.5" thickBot="1">
      <c r="A6" s="16" t="s">
        <v>86</v>
      </c>
      <c r="B6" s="7" t="s">
        <v>28</v>
      </c>
      <c r="C6" s="8"/>
      <c r="E6" s="14"/>
      <c r="F6" s="21"/>
      <c r="G6" s="14"/>
      <c r="H6" s="6"/>
    </row>
    <row r="7" spans="1:8" ht="12.75">
      <c r="A7" s="14"/>
      <c r="B7" s="11"/>
      <c r="C7" s="6"/>
      <c r="E7" s="15" t="s">
        <v>41</v>
      </c>
      <c r="F7" s="19" t="s">
        <v>32</v>
      </c>
      <c r="G7" s="15"/>
      <c r="H7" s="7"/>
    </row>
    <row r="8" spans="1:8" ht="12.75">
      <c r="A8" s="15" t="s">
        <v>34</v>
      </c>
      <c r="B8" s="7" t="s">
        <v>35</v>
      </c>
      <c r="C8" s="7"/>
      <c r="E8" s="15" t="s">
        <v>48</v>
      </c>
      <c r="F8" s="19" t="s">
        <v>32</v>
      </c>
      <c r="G8" s="15"/>
      <c r="H8" s="7"/>
    </row>
    <row r="9" spans="1:8" ht="12.75">
      <c r="A9" s="15" t="s">
        <v>23</v>
      </c>
      <c r="B9" s="7" t="s">
        <v>28</v>
      </c>
      <c r="C9" s="7"/>
      <c r="E9" s="15" t="s">
        <v>42</v>
      </c>
      <c r="F9" s="19" t="s">
        <v>32</v>
      </c>
      <c r="G9" s="15"/>
      <c r="H9" s="7"/>
    </row>
    <row r="10" spans="1:8" ht="13.5" thickBot="1">
      <c r="A10" s="16"/>
      <c r="B10" s="12"/>
      <c r="C10" s="8"/>
      <c r="E10" s="15" t="s">
        <v>43</v>
      </c>
      <c r="F10" s="19" t="s">
        <v>49</v>
      </c>
      <c r="G10" s="15"/>
      <c r="H10" s="7"/>
    </row>
    <row r="11" spans="1:8" ht="13.5" thickBot="1">
      <c r="A11" s="14" t="s">
        <v>24</v>
      </c>
      <c r="B11" s="11" t="s">
        <v>36</v>
      </c>
      <c r="C11" s="6"/>
      <c r="E11" s="16"/>
      <c r="F11" s="20"/>
      <c r="G11" s="16"/>
      <c r="H11" s="8"/>
    </row>
    <row r="12" spans="1:8" ht="12.75">
      <c r="A12" s="15" t="s">
        <v>25</v>
      </c>
      <c r="B12" s="7" t="s">
        <v>26</v>
      </c>
      <c r="C12" s="7"/>
      <c r="E12" s="14" t="s">
        <v>44</v>
      </c>
      <c r="F12" s="21" t="s">
        <v>49</v>
      </c>
      <c r="G12" s="14"/>
      <c r="H12" s="6"/>
    </row>
    <row r="13" spans="1:8" ht="12.75">
      <c r="A13" s="15" t="s">
        <v>27</v>
      </c>
      <c r="B13" s="7" t="s">
        <v>28</v>
      </c>
      <c r="C13" s="7"/>
      <c r="E13" s="15" t="s">
        <v>45</v>
      </c>
      <c r="F13" s="19" t="s">
        <v>49</v>
      </c>
      <c r="G13" s="15"/>
      <c r="H13" s="7"/>
    </row>
    <row r="14" spans="1:8" ht="13.5" thickBot="1">
      <c r="A14" s="16"/>
      <c r="B14" s="12"/>
      <c r="C14" s="8"/>
      <c r="E14" s="16" t="s">
        <v>51</v>
      </c>
      <c r="F14" s="20" t="s">
        <v>49</v>
      </c>
      <c r="G14" s="16"/>
      <c r="H14" s="8"/>
    </row>
    <row r="15" spans="1:8" ht="12.75">
      <c r="A15" s="15" t="s">
        <v>29</v>
      </c>
      <c r="B15" s="7" t="s">
        <v>30</v>
      </c>
      <c r="C15" s="7"/>
      <c r="E15" s="14" t="s">
        <v>46</v>
      </c>
      <c r="F15" s="21" t="s">
        <v>49</v>
      </c>
      <c r="G15" s="14"/>
      <c r="H15" s="6"/>
    </row>
    <row r="16" spans="1:8" ht="13.5" thickBot="1">
      <c r="A16" s="16" t="s">
        <v>31</v>
      </c>
      <c r="B16" s="8" t="s">
        <v>32</v>
      </c>
      <c r="C16" s="8"/>
      <c r="E16" s="16"/>
      <c r="F16" s="20"/>
      <c r="G16" s="16"/>
      <c r="H16" s="8"/>
    </row>
    <row r="17" spans="5:8" ht="13.5" thickBot="1">
      <c r="E17" s="15" t="s">
        <v>47</v>
      </c>
      <c r="F17" s="19" t="s">
        <v>49</v>
      </c>
      <c r="G17" s="15"/>
      <c r="H17" s="7"/>
    </row>
    <row r="18" spans="1:10" ht="18.75" thickBot="1">
      <c r="A18" s="85" t="s">
        <v>37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6.25" thickBot="1">
      <c r="A19" s="88" t="s">
        <v>52</v>
      </c>
      <c r="B19" s="26" t="s">
        <v>53</v>
      </c>
      <c r="C19" s="26" t="s">
        <v>54</v>
      </c>
      <c r="D19" s="26" t="s">
        <v>34</v>
      </c>
      <c r="E19" s="27" t="s">
        <v>60</v>
      </c>
      <c r="F19" s="27" t="s">
        <v>25</v>
      </c>
      <c r="G19" s="27" t="s">
        <v>55</v>
      </c>
      <c r="H19" s="27" t="s">
        <v>61</v>
      </c>
      <c r="I19" s="27" t="s">
        <v>56</v>
      </c>
      <c r="J19" s="27" t="s">
        <v>58</v>
      </c>
    </row>
    <row r="20" spans="1:10" ht="13.5" thickBot="1">
      <c r="A20" s="89"/>
      <c r="B20" s="28" t="s">
        <v>33</v>
      </c>
      <c r="C20" s="28" t="s">
        <v>59</v>
      </c>
      <c r="D20" s="28" t="s">
        <v>35</v>
      </c>
      <c r="E20" s="29" t="s">
        <v>57</v>
      </c>
      <c r="F20" s="29" t="s">
        <v>49</v>
      </c>
      <c r="G20" s="29" t="s">
        <v>57</v>
      </c>
      <c r="H20" s="29" t="s">
        <v>57</v>
      </c>
      <c r="I20" s="29" t="s">
        <v>57</v>
      </c>
      <c r="J20" s="29" t="s">
        <v>57</v>
      </c>
    </row>
    <row r="21" spans="1:10" ht="12.75">
      <c r="A21" s="24">
        <v>1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4">
        <v>2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24">
        <v>3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4">
        <v>4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24">
        <v>5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.75">
      <c r="A26" s="24">
        <v>6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.75">
      <c r="A27" s="24">
        <v>7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>
        <v>8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>
        <v>9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3.5" thickBot="1">
      <c r="A30" s="25">
        <v>10</v>
      </c>
      <c r="B30" s="25"/>
      <c r="C30" s="25"/>
      <c r="D30" s="25"/>
      <c r="E30" s="25"/>
      <c r="F30" s="25"/>
      <c r="G30" s="25"/>
      <c r="H30" s="25"/>
      <c r="I30" s="25"/>
      <c r="J30" s="25"/>
    </row>
  </sheetData>
  <mergeCells count="4">
    <mergeCell ref="A1:C1"/>
    <mergeCell ref="E1:H1"/>
    <mergeCell ref="A19:A20"/>
    <mergeCell ref="A18:J18"/>
  </mergeCells>
  <printOptions/>
  <pageMargins left="0.28" right="0.2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SMUL / LfL FB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ih10</dc:creator>
  <cp:keywords/>
  <dc:description/>
  <cp:lastModifiedBy>tp10</cp:lastModifiedBy>
  <cp:lastPrinted>2009-11-24T09:03:42Z</cp:lastPrinted>
  <dcterms:created xsi:type="dcterms:W3CDTF">2009-11-16T13:13:24Z</dcterms:created>
  <dcterms:modified xsi:type="dcterms:W3CDTF">2010-08-02T10:56:35Z</dcterms:modified>
  <cp:category/>
  <cp:version/>
  <cp:contentType/>
  <cp:contentStatus/>
</cp:coreProperties>
</file>