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rianna\Documents\Postdoc\Projekte\LfULG ASP-Auslauf 2022-2024\Berichte\Schriftenreihe\"/>
    </mc:Choice>
  </mc:AlternateContent>
  <xr:revisionPtr revIDLastSave="0" documentId="13_ncr:1_{2A5A120C-CFFC-453C-BE16-C4A04C1907C3}" xr6:coauthVersionLast="47" xr6:coauthVersionMax="47" xr10:uidLastSave="{00000000-0000-0000-0000-000000000000}"/>
  <bookViews>
    <workbookView xWindow="-120" yWindow="-120" windowWidth="29040" windowHeight="15720" tabRatio="977" firstSheet="3" activeTab="13" xr2:uid="{00000000-000D-0000-FFFF-FFFF00000000}"/>
  </bookViews>
  <sheets>
    <sheet name="Deckblatt" sheetId="27" r:id="rId1"/>
    <sheet name="Hinweise, Informationen" sheetId="17" r:id="rId2"/>
    <sheet name="Autoren" sheetId="18" state="hidden" r:id="rId3"/>
    <sheet name="Auswertung" sheetId="26" r:id="rId4"/>
    <sheet name="Betriebsdaten" sheetId="16" r:id="rId5"/>
    <sheet name="Bau- und Verfahrenshygiene" sheetId="15" r:id="rId6"/>
    <sheet name="Auslauf" sheetId="19" r:id="rId7"/>
    <sheet name="Transporthygiene" sheetId="20" r:id="rId8"/>
    <sheet name="Futter und Tränkewasser  " sheetId="22" r:id="rId9"/>
    <sheet name="Reinigung und Desinfektion " sheetId="21" r:id="rId10"/>
    <sheet name="Entsorgung" sheetId="24" r:id="rId11"/>
    <sheet name="Quarantäne, Krankenisolierung" sheetId="25" r:id="rId12"/>
    <sheet name="Leitung, Organisation" sheetId="14" r:id="rId13"/>
    <sheet name="Literatur" sheetId="28" r:id="rId14"/>
  </sheets>
  <definedNames>
    <definedName name="_Hlk116975887" localSheetId="1">'Hinweise, Informationen'!$A$36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9" l="1"/>
  <c r="B9" i="26"/>
  <c r="F44" i="19"/>
  <c r="F49" i="19"/>
  <c r="F66" i="19"/>
  <c r="E44" i="19"/>
  <c r="E37" i="19"/>
  <c r="F102" i="19"/>
  <c r="E102" i="19"/>
  <c r="E84" i="19"/>
  <c r="F84" i="19" s="1"/>
  <c r="B6" i="26"/>
  <c r="E25" i="15"/>
  <c r="F25" i="15" s="1"/>
  <c r="G49" i="14"/>
  <c r="G44" i="14"/>
  <c r="E49" i="14"/>
  <c r="F49" i="14" s="1"/>
  <c r="E44" i="14"/>
  <c r="G28" i="19"/>
  <c r="G23" i="19"/>
  <c r="E28" i="19"/>
  <c r="F28" i="19" s="1"/>
  <c r="E69" i="24"/>
  <c r="H122" i="19"/>
  <c r="H107" i="19"/>
  <c r="H89" i="19"/>
  <c r="H12" i="15"/>
  <c r="H84" i="15"/>
  <c r="H13" i="15"/>
  <c r="H54" i="15"/>
  <c r="H30" i="15"/>
  <c r="J7" i="22"/>
  <c r="E159" i="19"/>
  <c r="O156" i="19"/>
  <c r="O118" i="19"/>
  <c r="O86" i="19"/>
  <c r="N137" i="15"/>
  <c r="N80" i="15"/>
  <c r="N50" i="15"/>
  <c r="N27" i="15"/>
  <c r="N10" i="15"/>
  <c r="E128" i="19"/>
  <c r="G77" i="15"/>
  <c r="E77" i="15"/>
  <c r="E73" i="15"/>
  <c r="G37" i="21"/>
  <c r="F37" i="21" s="1"/>
  <c r="G25" i="21"/>
  <c r="E37" i="21"/>
  <c r="E25" i="21"/>
  <c r="G25" i="15"/>
  <c r="G13" i="15"/>
  <c r="G102" i="19"/>
  <c r="G89" i="19"/>
  <c r="G84" i="19"/>
  <c r="G72" i="19"/>
  <c r="E72" i="19"/>
  <c r="E45" i="15"/>
  <c r="G73" i="15"/>
  <c r="G69" i="15"/>
  <c r="E151" i="19"/>
  <c r="I66" i="19" l="1"/>
  <c r="I4" i="15"/>
  <c r="F77" i="15"/>
  <c r="F73" i="15"/>
  <c r="E20" i="21"/>
  <c r="G169" i="21"/>
  <c r="E169" i="21"/>
  <c r="I61" i="14"/>
  <c r="H61" i="14"/>
  <c r="G23" i="14"/>
  <c r="E23" i="14"/>
  <c r="E10" i="22"/>
  <c r="E141" i="19"/>
  <c r="G141" i="19"/>
  <c r="G161" i="21"/>
  <c r="E161" i="21"/>
  <c r="G177" i="19"/>
  <c r="G168" i="19"/>
  <c r="G172" i="19"/>
  <c r="E177" i="19"/>
  <c r="E168" i="19"/>
  <c r="G119" i="15"/>
  <c r="E119" i="15"/>
  <c r="E61" i="19"/>
  <c r="F23" i="14" l="1"/>
  <c r="F169" i="21"/>
  <c r="F177" i="19"/>
  <c r="G145" i="19"/>
  <c r="E145" i="19"/>
  <c r="E43" i="20"/>
  <c r="E69" i="15"/>
  <c r="E64" i="15"/>
  <c r="G64" i="15"/>
  <c r="G22" i="26"/>
  <c r="G29" i="25"/>
  <c r="E29" i="25"/>
  <c r="G23" i="25"/>
  <c r="E23" i="25"/>
  <c r="G18" i="25"/>
  <c r="E18" i="25"/>
  <c r="G12" i="24"/>
  <c r="E16" i="24"/>
  <c r="I31" i="25"/>
  <c r="I20" i="26" s="1"/>
  <c r="H31" i="25"/>
  <c r="H20" i="26" s="1"/>
  <c r="I178" i="21"/>
  <c r="I12" i="26" s="1"/>
  <c r="H178" i="21"/>
  <c r="H12" i="26" s="1"/>
  <c r="G177" i="21"/>
  <c r="E177" i="21"/>
  <c r="E144" i="21"/>
  <c r="G155" i="21"/>
  <c r="E150" i="21"/>
  <c r="G150" i="21"/>
  <c r="G144" i="21"/>
  <c r="E155" i="21"/>
  <c r="G138" i="21"/>
  <c r="E133" i="21"/>
  <c r="G133" i="21"/>
  <c r="E138" i="21"/>
  <c r="E121" i="21"/>
  <c r="G127" i="21"/>
  <c r="E108" i="21"/>
  <c r="E127" i="21"/>
  <c r="G121" i="21"/>
  <c r="E117" i="21"/>
  <c r="G117" i="21"/>
  <c r="E96" i="21"/>
  <c r="G108" i="21"/>
  <c r="E102" i="21"/>
  <c r="G102" i="21"/>
  <c r="G96" i="21"/>
  <c r="E92" i="21"/>
  <c r="G92" i="21"/>
  <c r="G84" i="21"/>
  <c r="E78" i="21"/>
  <c r="G78" i="21"/>
  <c r="E84" i="21"/>
  <c r="G72" i="21"/>
  <c r="E68" i="21"/>
  <c r="G68" i="21"/>
  <c r="E72" i="21"/>
  <c r="G60" i="21"/>
  <c r="E60" i="21"/>
  <c r="G54" i="21"/>
  <c r="E54" i="21"/>
  <c r="G48" i="21"/>
  <c r="E48" i="21"/>
  <c r="G44" i="21"/>
  <c r="E44" i="21"/>
  <c r="G20" i="21"/>
  <c r="G12" i="21"/>
  <c r="E12" i="21"/>
  <c r="G123" i="24"/>
  <c r="G118" i="24"/>
  <c r="E123" i="24"/>
  <c r="E118" i="24"/>
  <c r="G113" i="24"/>
  <c r="E113" i="24"/>
  <c r="G103" i="24"/>
  <c r="E95" i="24"/>
  <c r="G95" i="24"/>
  <c r="E103" i="24"/>
  <c r="E64" i="24"/>
  <c r="F64" i="24" s="1"/>
  <c r="G90" i="24"/>
  <c r="E90" i="24"/>
  <c r="G82" i="24"/>
  <c r="E82" i="24"/>
  <c r="G75" i="24"/>
  <c r="E75" i="24"/>
  <c r="G69" i="24"/>
  <c r="G64" i="24"/>
  <c r="G57" i="24"/>
  <c r="E57" i="24"/>
  <c r="G50" i="24"/>
  <c r="E32" i="24"/>
  <c r="G37" i="24"/>
  <c r="E50" i="24"/>
  <c r="E37" i="24"/>
  <c r="G32" i="24"/>
  <c r="G26" i="24"/>
  <c r="E26" i="24"/>
  <c r="G20" i="24"/>
  <c r="E20" i="24"/>
  <c r="G16" i="24"/>
  <c r="E12" i="24"/>
  <c r="I124" i="24"/>
  <c r="I19" i="26" s="1"/>
  <c r="H124" i="24"/>
  <c r="H19" i="26" s="1"/>
  <c r="I104" i="24"/>
  <c r="I18" i="26" s="1"/>
  <c r="H104" i="24"/>
  <c r="H18" i="26" s="1"/>
  <c r="I42" i="24"/>
  <c r="I17" i="26" s="1"/>
  <c r="H42" i="24"/>
  <c r="H17" i="26" s="1"/>
  <c r="G20" i="22"/>
  <c r="E20" i="22"/>
  <c r="G15" i="22"/>
  <c r="E15" i="22"/>
  <c r="G10" i="22"/>
  <c r="I21" i="22"/>
  <c r="I13" i="26" s="1"/>
  <c r="H21" i="22"/>
  <c r="H13" i="26" s="1"/>
  <c r="G11" i="20"/>
  <c r="E11" i="20"/>
  <c r="G43" i="20"/>
  <c r="G37" i="20"/>
  <c r="G31" i="20"/>
  <c r="E37" i="20"/>
  <c r="E31" i="20"/>
  <c r="G26" i="20"/>
  <c r="E26" i="20"/>
  <c r="G21" i="20"/>
  <c r="E21" i="20"/>
  <c r="F21" i="20" s="1"/>
  <c r="E59" i="14"/>
  <c r="E53" i="14"/>
  <c r="E40" i="14"/>
  <c r="E36" i="14"/>
  <c r="E32" i="14"/>
  <c r="E27" i="14"/>
  <c r="E19" i="14"/>
  <c r="E15" i="14"/>
  <c r="E10" i="14"/>
  <c r="E16" i="20"/>
  <c r="F16" i="20" s="1"/>
  <c r="G16" i="20"/>
  <c r="G53" i="19"/>
  <c r="E57" i="19"/>
  <c r="I44" i="20"/>
  <c r="I11" i="26" s="1"/>
  <c r="H44" i="20"/>
  <c r="H11" i="26" s="1"/>
  <c r="M129" i="19"/>
  <c r="H9" i="26" s="1"/>
  <c r="G186" i="19"/>
  <c r="E181" i="19"/>
  <c r="G181" i="19"/>
  <c r="E186" i="19"/>
  <c r="E172" i="19"/>
  <c r="E163" i="19"/>
  <c r="G163" i="19"/>
  <c r="G159" i="19"/>
  <c r="G151" i="19"/>
  <c r="E137" i="19"/>
  <c r="G137" i="19"/>
  <c r="G128" i="19"/>
  <c r="E117" i="19"/>
  <c r="N188" i="19"/>
  <c r="I10" i="26" s="1"/>
  <c r="M188" i="19"/>
  <c r="H10" i="26" s="1"/>
  <c r="N62" i="19"/>
  <c r="I8" i="26" s="1"/>
  <c r="M62" i="19"/>
  <c r="H8" i="26" s="1"/>
  <c r="N129" i="19"/>
  <c r="I9" i="26" s="1"/>
  <c r="E122" i="19"/>
  <c r="G122" i="19"/>
  <c r="G117" i="19"/>
  <c r="E113" i="19"/>
  <c r="G113" i="19"/>
  <c r="G107" i="19"/>
  <c r="E107" i="19"/>
  <c r="E89" i="19"/>
  <c r="G61" i="19"/>
  <c r="G57" i="19"/>
  <c r="E49" i="19"/>
  <c r="E53" i="19"/>
  <c r="G49" i="19"/>
  <c r="E23" i="19"/>
  <c r="G44" i="19"/>
  <c r="G37" i="19"/>
  <c r="E13" i="15"/>
  <c r="E19" i="19"/>
  <c r="G19" i="19"/>
  <c r="G157" i="15"/>
  <c r="E157" i="15"/>
  <c r="M158" i="15"/>
  <c r="I6" i="26" s="1"/>
  <c r="L158" i="15"/>
  <c r="H6" i="26" s="1"/>
  <c r="G112" i="15"/>
  <c r="G148" i="15"/>
  <c r="G108" i="15"/>
  <c r="E112" i="15"/>
  <c r="E108" i="15"/>
  <c r="G104" i="15"/>
  <c r="E98" i="15"/>
  <c r="G98" i="15"/>
  <c r="E104" i="15"/>
  <c r="E84" i="15"/>
  <c r="G92" i="15"/>
  <c r="E92" i="15"/>
  <c r="G88" i="15"/>
  <c r="E88" i="15"/>
  <c r="G84" i="15"/>
  <c r="E49" i="15"/>
  <c r="G58" i="15"/>
  <c r="E54" i="15"/>
  <c r="G54" i="15"/>
  <c r="E58" i="15"/>
  <c r="G49" i="15"/>
  <c r="G45" i="15"/>
  <c r="E30" i="15"/>
  <c r="G30" i="15"/>
  <c r="G9" i="15"/>
  <c r="E9" i="15"/>
  <c r="E152" i="15"/>
  <c r="E148" i="15"/>
  <c r="E144" i="15"/>
  <c r="E140" i="15"/>
  <c r="E136" i="15"/>
  <c r="G136" i="15"/>
  <c r="M128" i="15"/>
  <c r="I5" i="26" s="1"/>
  <c r="L128" i="15"/>
  <c r="H5" i="26" s="1"/>
  <c r="G152" i="15"/>
  <c r="G144" i="15"/>
  <c r="G140" i="15"/>
  <c r="I21" i="26"/>
  <c r="G59" i="14"/>
  <c r="G53" i="14"/>
  <c r="G40" i="14"/>
  <c r="G36" i="14"/>
  <c r="G32" i="14"/>
  <c r="G27" i="14"/>
  <c r="G19" i="14"/>
  <c r="G15" i="14"/>
  <c r="H21" i="26"/>
  <c r="G10" i="14"/>
  <c r="F18" i="25" l="1"/>
  <c r="F23" i="25"/>
  <c r="F75" i="24"/>
  <c r="F121" i="21"/>
  <c r="F32" i="14"/>
  <c r="F53" i="14"/>
  <c r="F29" i="25"/>
  <c r="F123" i="24"/>
  <c r="F68" i="21"/>
  <c r="F177" i="21"/>
  <c r="F72" i="21"/>
  <c r="F138" i="21"/>
  <c r="F48" i="21"/>
  <c r="F108" i="21"/>
  <c r="F54" i="21"/>
  <c r="F161" i="21"/>
  <c r="F155" i="21"/>
  <c r="F12" i="21"/>
  <c r="F133" i="21"/>
  <c r="F96" i="21"/>
  <c r="F31" i="20"/>
  <c r="F64" i="15"/>
  <c r="F145" i="19"/>
  <c r="F90" i="24"/>
  <c r="F12" i="24"/>
  <c r="F50" i="24"/>
  <c r="F103" i="24"/>
  <c r="F43" i="20"/>
  <c r="F10" i="22"/>
  <c r="F69" i="15"/>
  <c r="F119" i="15"/>
  <c r="F104" i="15"/>
  <c r="F84" i="15"/>
  <c r="F59" i="14"/>
  <c r="F26" i="24"/>
  <c r="F37" i="24"/>
  <c r="F84" i="21"/>
  <c r="F117" i="21"/>
  <c r="F150" i="21"/>
  <c r="F37" i="20"/>
  <c r="F53" i="19"/>
  <c r="F107" i="19"/>
  <c r="F159" i="19"/>
  <c r="F151" i="19"/>
  <c r="F186" i="19"/>
  <c r="F23" i="19"/>
  <c r="I22" i="26"/>
  <c r="F141" i="19"/>
  <c r="F122" i="19"/>
  <c r="H22" i="26"/>
  <c r="B26" i="26" s="1"/>
  <c r="F44" i="21"/>
  <c r="F181" i="19"/>
  <c r="F144" i="21"/>
  <c r="F127" i="21"/>
  <c r="F102" i="21"/>
  <c r="F92" i="21"/>
  <c r="F78" i="21"/>
  <c r="F60" i="21"/>
  <c r="F25" i="21"/>
  <c r="F20" i="21"/>
  <c r="F118" i="24"/>
  <c r="F113" i="24"/>
  <c r="F95" i="24"/>
  <c r="F82" i="24"/>
  <c r="F69" i="24"/>
  <c r="F57" i="24"/>
  <c r="F32" i="24"/>
  <c r="F20" i="24"/>
  <c r="F16" i="24"/>
  <c r="F20" i="22"/>
  <c r="F15" i="22"/>
  <c r="F26" i="20"/>
  <c r="F11" i="20"/>
  <c r="F57" i="19"/>
  <c r="F72" i="19"/>
  <c r="F172" i="19"/>
  <c r="F168" i="19"/>
  <c r="F163" i="19"/>
  <c r="F137" i="19"/>
  <c r="F128" i="19"/>
  <c r="F117" i="19"/>
  <c r="F113" i="19"/>
  <c r="F89" i="19"/>
  <c r="F61" i="19"/>
  <c r="F19" i="19"/>
  <c r="F13" i="19" s="1"/>
  <c r="B8" i="26" s="1"/>
  <c r="D8" i="26" s="1"/>
  <c r="F58" i="15"/>
  <c r="F30" i="15"/>
  <c r="F112" i="15"/>
  <c r="F98" i="15"/>
  <c r="F108" i="15"/>
  <c r="F92" i="15"/>
  <c r="F88" i="15"/>
  <c r="F45" i="15"/>
  <c r="F54" i="15"/>
  <c r="F49" i="15"/>
  <c r="F13" i="15"/>
  <c r="F157" i="15"/>
  <c r="F148" i="15"/>
  <c r="F9" i="15"/>
  <c r="F152" i="15"/>
  <c r="F144" i="15"/>
  <c r="F140" i="15"/>
  <c r="F136" i="15"/>
  <c r="F44" i="14"/>
  <c r="F40" i="14"/>
  <c r="F36" i="14"/>
  <c r="F27" i="14"/>
  <c r="F19" i="14"/>
  <c r="F15" i="14"/>
  <c r="F10" i="14"/>
  <c r="F11" i="25" l="1"/>
  <c r="B20" i="26" s="1"/>
  <c r="D20" i="26" s="1"/>
  <c r="F20" i="26" s="1"/>
  <c r="F132" i="19"/>
  <c r="B10" i="26" s="1"/>
  <c r="D10" i="26" s="1"/>
  <c r="F10" i="26" s="1"/>
  <c r="F108" i="24"/>
  <c r="B19" i="26" s="1"/>
  <c r="D19" i="26" s="1"/>
  <c r="F19" i="26" s="1"/>
  <c r="J4" i="15"/>
  <c r="F4" i="15" s="1"/>
  <c r="B5" i="26" s="1"/>
  <c r="J66" i="19"/>
  <c r="F131" i="15"/>
  <c r="D6" i="26" s="1"/>
  <c r="F5" i="22"/>
  <c r="B13" i="26" s="1"/>
  <c r="D13" i="26" s="1"/>
  <c r="F13" i="26" s="1"/>
  <c r="F4" i="20"/>
  <c r="B11" i="26" s="1"/>
  <c r="F4" i="14"/>
  <c r="B21" i="26" s="1"/>
  <c r="D21" i="26" s="1"/>
  <c r="F21" i="26" s="1"/>
  <c r="F5" i="24"/>
  <c r="B17" i="26" s="1"/>
  <c r="D17" i="26" s="1"/>
  <c r="F17" i="26" s="1"/>
  <c r="F4" i="21"/>
  <c r="F45" i="24"/>
  <c r="B18" i="26" s="1"/>
  <c r="D18" i="26" s="1"/>
  <c r="F18" i="26" s="1"/>
  <c r="B12" i="26" l="1"/>
  <c r="D12" i="26" s="1"/>
  <c r="F12" i="26" s="1"/>
  <c r="F6" i="26"/>
  <c r="D11" i="26"/>
  <c r="F11" i="26" s="1"/>
  <c r="D9" i="26"/>
  <c r="F9" i="26" s="1"/>
  <c r="D5" i="26"/>
  <c r="F5" i="26" s="1"/>
  <c r="D24" i="26" l="1"/>
  <c r="F8" i="26"/>
  <c r="D22" i="26"/>
  <c r="D2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Kühl, Nils</author>
    <author>Arianna</author>
    <author>tc={20EFCA94-2615-42D8-9D4A-4169F792CA22}</author>
  </authors>
  <commentList>
    <comment ref="L3" authorId="0" shapeId="0" xr:uid="{00000000-0006-0000-03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B10" authorId="1" shapeId="0" xr:uid="{15732876-599B-41BF-9531-BB4C47BE6C43}">
      <text>
        <r>
          <rPr>
            <b/>
            <sz val="9"/>
            <color indexed="81"/>
            <rFont val="Tahoma"/>
            <family val="2"/>
          </rPr>
          <t>K.O.</t>
        </r>
      </text>
    </comment>
    <comment ref="H12" authorId="2" shapeId="0" xr:uid="{20EFCA94-2615-42D8-9D4A-4169F792CA22}">
      <text>
        <t>[Threaded comment]
Your version of Excel allows you to read this threaded comment; however, any edits to it will get removed if the file is opened in a newer version of Excel. Learn more: https://go.microsoft.com/fwlink/?linkid=870924
Comment:
    Bsp. Für drop down mit IF condition</t>
      </text>
    </comment>
    <comment ref="B27" authorId="1" shapeId="0" xr:uid="{C443B17F-AE0C-464D-88D7-9BA97CCC88FB}">
      <text>
        <r>
          <rPr>
            <b/>
            <sz val="11"/>
            <color indexed="81"/>
            <rFont val="Tahoma"/>
            <family val="2"/>
          </rPr>
          <t>Arianna:</t>
        </r>
        <r>
          <rPr>
            <sz val="11"/>
            <color indexed="81"/>
            <rFont val="Tahoma"/>
            <family val="2"/>
          </rPr>
          <t xml:space="preserve">
K.O.</t>
        </r>
      </text>
    </comment>
    <comment ref="B50" authorId="1" shapeId="0" xr:uid="{90059739-68C4-4886-B1BE-70C9EC0A2B9D}">
      <text>
        <r>
          <rPr>
            <b/>
            <sz val="11"/>
            <color indexed="81"/>
            <rFont val="Tahoma"/>
            <family val="2"/>
          </rPr>
          <t xml:space="preserve">K.O.
</t>
        </r>
      </text>
    </comment>
    <comment ref="B80" authorId="1" shapeId="0" xr:uid="{B94CEFCD-AD32-4BE0-AC45-88AE2738ECDF}">
      <text>
        <r>
          <rPr>
            <b/>
            <sz val="11"/>
            <color indexed="81"/>
            <rFont val="Tahoma"/>
            <family val="2"/>
          </rPr>
          <t>K.O.</t>
        </r>
      </text>
    </comment>
    <comment ref="L130" authorId="0" shapeId="0" xr:uid="{00000000-0006-0000-0300-000003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M130" authorId="0" shapeId="0" xr:uid="{00000000-0006-0000-0300-000004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B137" authorId="1" shapeId="0" xr:uid="{52DC4194-2543-4A6A-B088-C75DA5506ABC}">
      <text>
        <r>
          <rPr>
            <b/>
            <sz val="11"/>
            <color indexed="81"/>
            <rFont val="Tahoma"/>
            <family val="2"/>
          </rPr>
          <t>K.O.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Kühl, Nils</author>
    <author>Arianna</author>
  </authors>
  <commentList>
    <comment ref="M12" authorId="0" shapeId="0" xr:uid="{00000000-0006-0000-04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N12" authorId="0" shapeId="0" xr:uid="{00000000-0006-0000-04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M65" authorId="0" shapeId="0" xr:uid="{00000000-0006-0000-0400-000003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N65" authorId="0" shapeId="0" xr:uid="{00000000-0006-0000-0400-000004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B86" authorId="1" shapeId="0" xr:uid="{61F50A93-2A3B-4F5B-A000-DF0938409889}">
      <text>
        <r>
          <rPr>
            <sz val="11"/>
            <color indexed="81"/>
            <rFont val="Tahoma"/>
            <family val="2"/>
          </rPr>
          <t>K.O.</t>
        </r>
      </text>
    </comment>
    <comment ref="B118" authorId="1" shapeId="0" xr:uid="{778E86E7-BCF1-4B7F-9938-4072388F0B12}">
      <text>
        <r>
          <rPr>
            <sz val="11"/>
            <color indexed="81"/>
            <rFont val="Tahoma"/>
            <family val="2"/>
          </rPr>
          <t xml:space="preserve">K.O.
</t>
        </r>
      </text>
    </comment>
    <comment ref="M131" authorId="0" shapeId="0" xr:uid="{00000000-0006-0000-0400-000005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N131" authorId="0" shapeId="0" xr:uid="{00000000-0006-0000-0400-000006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B156" authorId="1" shapeId="0" xr:uid="{1C40DD76-1CE1-45FA-B688-04D7391EFA27}">
      <text>
        <r>
          <rPr>
            <sz val="11"/>
            <color indexed="81"/>
            <rFont val="Tahoma"/>
            <family val="2"/>
          </rPr>
          <t xml:space="preserve">K.O.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Kühl, Nils</author>
  </authors>
  <commentList>
    <comment ref="H3" authorId="0" shapeId="0" xr:uid="{00000000-0006-0000-05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3" authorId="0" shapeId="0" xr:uid="{00000000-0006-0000-05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Kühl, Nils</author>
    <author>Arianna</author>
  </authors>
  <commentList>
    <comment ref="H4" authorId="0" shapeId="0" xr:uid="{00000000-0006-0000-07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4" authorId="0" shapeId="0" xr:uid="{00000000-0006-0000-07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B7" authorId="1" shapeId="0" xr:uid="{94219472-2995-4AAA-B31F-346D3BAEC91B}">
      <text>
        <r>
          <rPr>
            <b/>
            <sz val="11"/>
            <color indexed="81"/>
            <rFont val="Tahoma"/>
            <family val="2"/>
          </rPr>
          <t>K.O.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Kühl, Nils</author>
    <author>Arianna</author>
  </authors>
  <commentList>
    <comment ref="H3" authorId="0" shapeId="0" xr:uid="{00000000-0006-0000-06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3" authorId="0" shapeId="0" xr:uid="{00000000-0006-0000-06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C8" authorId="1" shapeId="0" xr:uid="{ED55C63A-AC36-4E70-A345-AB65A10DBB9E}">
      <text>
        <r>
          <rPr>
            <b/>
            <sz val="9"/>
            <color indexed="81"/>
            <rFont val="Tahoma"/>
            <family val="2"/>
          </rPr>
          <t>-Spalte 7b der DVG-Liste (Deutsche Veterinärmedizinische Gesellschaft)
-Richtlinie über Mittel und Verfahren für die Durchführung der Desinfektion bei bestimmten Tierseuchen (Friedrich-Loeffler-Institut)</t>
        </r>
      </text>
    </comment>
    <comment ref="C9" authorId="1" shapeId="0" xr:uid="{985FF12C-69B6-43E7-84A7-6BBEB7DB17BF}">
      <text>
        <r>
          <rPr>
            <b/>
            <sz val="9"/>
            <color indexed="81"/>
            <rFont val="Tahoma"/>
            <family val="2"/>
          </rPr>
          <t>Anh. VII der EG Nr. 889/2008, Art. 23 Abs 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Kühl, Nils</author>
  </authors>
  <commentList>
    <comment ref="H4" authorId="0" shapeId="0" xr:uid="{00000000-0006-0000-09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4" authorId="0" shapeId="0" xr:uid="{00000000-0006-0000-09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H44" authorId="0" shapeId="0" xr:uid="{00000000-0006-0000-0900-000003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44" authorId="0" shapeId="0" xr:uid="{00000000-0006-0000-0900-000004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H107" authorId="0" shapeId="0" xr:uid="{00000000-0006-0000-0900-000005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107" authorId="0" shapeId="0" xr:uid="{00000000-0006-0000-0900-000006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Kühl, Nils</author>
    <author>Arianna</author>
  </authors>
  <commentList>
    <comment ref="H10" authorId="0" shapeId="0" xr:uid="{00000000-0006-0000-0A00-000001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10" authorId="0" shapeId="0" xr:uid="{00000000-0006-0000-0A00-000002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 ref="B13" authorId="1" shapeId="0" xr:uid="{79A33F56-FCDE-417C-9F8B-07C0A1F97EEF}">
      <text>
        <r>
          <rPr>
            <sz val="11"/>
            <color indexed="81"/>
            <rFont val="Tahoma"/>
            <family val="2"/>
          </rPr>
          <t>gilt auch wenn sich der Betrieb mit anderen Standorten zu einer arbeits-
teiligen Ferkelproduktion zusammengeschlossen hat</t>
        </r>
      </text>
    </comment>
    <comment ref="C17" authorId="1" shapeId="0" xr:uid="{1DF01469-5960-4972-9799-78314707618A}">
      <text>
        <r>
          <rPr>
            <sz val="9"/>
            <color indexed="81"/>
            <rFont val="Arial"/>
            <family val="2"/>
          </rPr>
          <t>zutreffend für:
a) Mastbetriebe oder Aufzuchtbetriebe mit Rein-Raus-System,
b) Betriebe, die sich zu einer arbeitsteiligen Ferkelproduktion zusammengeschlossen haben,
c) Betriebe, die nachweisbar Schweine direkt ab Stall und ohne Zuladung beziehen, 
d) Betriebe, die Schweine aus anderen Betrieben mit einem von der zuständigen Behörde zugelassenen Gesundheitskontrollprogramm beziehe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Kühl, Nils</author>
  </authors>
  <commentList>
    <comment ref="H3" authorId="0" shapeId="0" xr:uid="{00000000-0006-0000-0B00-000003000000}">
      <text>
        <r>
          <rPr>
            <u/>
            <sz val="9"/>
            <color indexed="81"/>
            <rFont val="Tahoma"/>
            <family val="2"/>
          </rPr>
          <t>n</t>
        </r>
        <r>
          <rPr>
            <sz val="9"/>
            <color indexed="81"/>
            <rFont val="Tahoma"/>
            <family val="2"/>
          </rPr>
          <t xml:space="preserve">icht </t>
        </r>
        <r>
          <rPr>
            <u/>
            <sz val="9"/>
            <color indexed="81"/>
            <rFont val="Tahoma"/>
            <family val="2"/>
          </rPr>
          <t>b</t>
        </r>
        <r>
          <rPr>
            <sz val="9"/>
            <color indexed="81"/>
            <rFont val="Tahoma"/>
            <family val="2"/>
          </rPr>
          <t xml:space="preserve">ewertet
</t>
        </r>
      </text>
    </comment>
    <comment ref="I3" authorId="0" shapeId="0" xr:uid="{00000000-0006-0000-0B00-000004000000}">
      <text>
        <r>
          <rPr>
            <u/>
            <sz val="9"/>
            <color indexed="81"/>
            <rFont val="Tahoma"/>
            <family val="2"/>
          </rPr>
          <t>n</t>
        </r>
        <r>
          <rPr>
            <sz val="9"/>
            <color indexed="81"/>
            <rFont val="Tahoma"/>
            <family val="2"/>
          </rPr>
          <t xml:space="preserve">icht </t>
        </r>
        <r>
          <rPr>
            <u/>
            <sz val="9"/>
            <color indexed="81"/>
            <rFont val="Tahoma"/>
            <family val="2"/>
          </rPr>
          <t>z</t>
        </r>
        <r>
          <rPr>
            <sz val="9"/>
            <color indexed="81"/>
            <rFont val="Tahoma"/>
            <family val="2"/>
          </rPr>
          <t xml:space="preserve">utreffend
</t>
        </r>
      </text>
    </comment>
  </commentList>
</comments>
</file>

<file path=xl/sharedStrings.xml><?xml version="1.0" encoding="utf-8"?>
<sst xmlns="http://schemas.openxmlformats.org/spreadsheetml/2006/main" count="790" uniqueCount="466">
  <si>
    <t>Kriterium</t>
  </si>
  <si>
    <t>WF</t>
  </si>
  <si>
    <t>Bemerkung</t>
  </si>
  <si>
    <t>THK</t>
  </si>
  <si>
    <t>Personenverkehr</t>
  </si>
  <si>
    <t>Desinfektion</t>
  </si>
  <si>
    <t>Entwesung</t>
  </si>
  <si>
    <t>n.z.</t>
  </si>
  <si>
    <t>n.b.</t>
  </si>
  <si>
    <t>Ja</t>
  </si>
  <si>
    <t>Nein</t>
  </si>
  <si>
    <t>Nie</t>
  </si>
  <si>
    <t>Nach Bedarf</t>
  </si>
  <si>
    <t>Punktezahl</t>
  </si>
  <si>
    <t xml:space="preserve">Leitung, Planung und Organisation der Arbeitsprozesse </t>
  </si>
  <si>
    <t>Facharbeiter</t>
  </si>
  <si>
    <t>Angelernt (z.B. Lehrlinge)</t>
  </si>
  <si>
    <t>Ungelernt</t>
  </si>
  <si>
    <t>Genügend</t>
  </si>
  <si>
    <t>Ungenügend</t>
  </si>
  <si>
    <t>Nicht klar definierbar</t>
  </si>
  <si>
    <t>Ja, überall</t>
  </si>
  <si>
    <t>Nein, nirgendwo</t>
  </si>
  <si>
    <t>In einigen Bereichen</t>
  </si>
  <si>
    <t>1x wöchentlich</t>
  </si>
  <si>
    <t>1x vierteljährlich</t>
  </si>
  <si>
    <t>1x jährlich</t>
  </si>
  <si>
    <t>Antwortmöglichkeiten</t>
  </si>
  <si>
    <t>Bau- und Verfahrenshygiene</t>
  </si>
  <si>
    <t>Doppelstabmatten</t>
  </si>
  <si>
    <t>Maschendraht</t>
  </si>
  <si>
    <t>Knotendrahtzaun (engmaschig) = Wildzaun</t>
  </si>
  <si>
    <t>Nur Elektrozaun</t>
  </si>
  <si>
    <t>Mauer/dichte Wand</t>
  </si>
  <si>
    <t>Stahlgerüst (durchlässig für Niederwild)</t>
  </si>
  <si>
    <t>Stahlgerüst (undurchlässig für Niederwild)</t>
  </si>
  <si>
    <t>Holzumzäunung</t>
  </si>
  <si>
    <t>+ Elektrizität</t>
  </si>
  <si>
    <t>Bodenschlüssige, offene oder ausgrabbare Stellen</t>
  </si>
  <si>
    <t>Zaun unter 1,50 m hoch</t>
  </si>
  <si>
    <t>Zaunübergänge undicht</t>
  </si>
  <si>
    <t>Maschenweite zu groß</t>
  </si>
  <si>
    <t>Löcher im Zaun</t>
  </si>
  <si>
    <t>Nur Verankerung &lt;50 cm tief</t>
  </si>
  <si>
    <t xml:space="preserve">Komplett ohne tiefe Verankerung im Boden </t>
  </si>
  <si>
    <t>Fest und nicht zum Ausgraben geeignet</t>
  </si>
  <si>
    <t>Locker genug, um ausgegraben zu werden</t>
  </si>
  <si>
    <t>Nein, Türen/ Tore und/ oder Fenster dauerhaft offen stehend</t>
  </si>
  <si>
    <t>Bedingt, Türen/ Tore und/ oder Fenster teilweise offen stehend und/ oder nicht abschließbar/ kontrollierbar</t>
  </si>
  <si>
    <t>Bedingt geeignet, da Mängel vorhanden, z.B. undichtes Dach, große Wandrisse oder Boden brüchig</t>
  </si>
  <si>
    <t>Geeignet, Hülle intakt und dicht gegenüber Umwelteinflüssen</t>
  </si>
  <si>
    <t>Ja, alle</t>
  </si>
  <si>
    <t>Nur einige</t>
  </si>
  <si>
    <t>Werden nicht genutzt, da Fenster immer geschlossen</t>
  </si>
  <si>
    <t>Geeignet (klare Trennung von Schwarz-Weiß)</t>
  </si>
  <si>
    <t>Bedingt geeignet (Trennung vorhanden aber teilweise unklar und nicht gut umsetzbar)</t>
  </si>
  <si>
    <t>Nicht vorhanden</t>
  </si>
  <si>
    <t>Der Umkleideraum kann nass gereinigt und desinfiziert werden und verfügt über Handwaschbecken, Wasseranschluss mit Abfluss zur Reinigung von Schuhzeug sowie Vorrichtung zur getrennten Aufbewahrung von abgelegter Straßenkleidung und stalleigener Schutzkleidung:</t>
  </si>
  <si>
    <t>Nein, es fehlen</t>
  </si>
  <si>
    <t>Regelmäßig, mit Tierkontakt</t>
  </si>
  <si>
    <t>Regelmäßig, aber ohne näheren Tierkontakt</t>
  </si>
  <si>
    <t>Selten</t>
  </si>
  <si>
    <t>Auswählen</t>
  </si>
  <si>
    <t>Konventionell</t>
  </si>
  <si>
    <t>Ökologisch</t>
  </si>
  <si>
    <t>Betriebsdaten</t>
  </si>
  <si>
    <t>Stallhaltung (gesetzliche Mindestanforderung)</t>
  </si>
  <si>
    <t>Stallhaltung mit +10% mehr Platzangebot</t>
  </si>
  <si>
    <t>Stallhaltung mit Außenklimakontakt</t>
  </si>
  <si>
    <r>
      <t>Auslaufhaltung</t>
    </r>
    <r>
      <rPr>
        <vertAlign val="superscript"/>
        <sz val="10"/>
        <color indexed="8"/>
        <rFont val="Arial"/>
        <family val="2"/>
      </rPr>
      <t>2</t>
    </r>
    <r>
      <rPr>
        <sz val="10"/>
        <color indexed="8"/>
        <rFont val="Arial"/>
        <family val="2"/>
      </rPr>
      <t>, 21-700 Mastplätze, 4-100 (4-150) Sauenplätze</t>
    </r>
    <r>
      <rPr>
        <vertAlign val="superscript"/>
        <sz val="10"/>
        <color indexed="8"/>
        <rFont val="Arial"/>
        <family val="2"/>
      </rPr>
      <t>1</t>
    </r>
  </si>
  <si>
    <r>
      <t>Auslaufhaltung</t>
    </r>
    <r>
      <rPr>
        <vertAlign val="superscript"/>
        <sz val="10"/>
        <color indexed="8"/>
        <rFont val="Arial"/>
        <family val="2"/>
      </rPr>
      <t>2</t>
    </r>
    <r>
      <rPr>
        <sz val="10"/>
        <color indexed="8"/>
        <rFont val="Arial"/>
        <family val="2"/>
      </rPr>
      <t>, &gt;700 Mastplätze, &gt;100 (&lt;150) Sauenplätze</t>
    </r>
    <r>
      <rPr>
        <vertAlign val="superscript"/>
        <sz val="10"/>
        <color indexed="8"/>
        <rFont val="Arial"/>
        <family val="2"/>
      </rPr>
      <t>1</t>
    </r>
  </si>
  <si>
    <r>
      <t>Freilandhaltung</t>
    </r>
    <r>
      <rPr>
        <vertAlign val="superscript"/>
        <sz val="10"/>
        <color indexed="8"/>
        <rFont val="Arial"/>
        <family val="2"/>
      </rPr>
      <t>3</t>
    </r>
    <r>
      <rPr>
        <sz val="10"/>
        <color indexed="8"/>
        <rFont val="Arial"/>
        <family val="2"/>
      </rPr>
      <t>, &gt;700 Mastplätze, &gt;100 Sauenplätze</t>
    </r>
  </si>
  <si>
    <t>Keine</t>
  </si>
  <si>
    <t>Pro Sauenplatz:</t>
  </si>
  <si>
    <t>Pro Mastschwein:</t>
  </si>
  <si>
    <t>Betrieblicher ASP-Status nach DVO (EU) 2021/605 (bzw. Schweinepest-VO) (taggenau):</t>
  </si>
  <si>
    <t>ASP-freies Gebiet</t>
  </si>
  <si>
    <t>Sperrzone I, Pufferzone</t>
  </si>
  <si>
    <t>Sperrzone II, gefährdetes Gebiet</t>
  </si>
  <si>
    <t>Evelin Ullrich</t>
  </si>
  <si>
    <t>Institut für Tierhygiene und Öffentliches Veterinärwesen der Veterinärmedizinischen Fakultät der Universität Leipzig</t>
  </si>
  <si>
    <t>Sven Biereder</t>
  </si>
  <si>
    <t>Sächsische Staatsministerium für Energie, Klimaschutz, Umwelt und Landwirtschaft</t>
  </si>
  <si>
    <t>Einleitende Informationen</t>
  </si>
  <si>
    <t>Das Aufstallungsgebot für Schweine in der ASP-Sperrzone II stellt eine große Herausforderung für Haltungen mit Außenklimakontakt dar. Aus diesem Grund führt das Institut für Tierhygiene und Öffentliches Veterinärwesen der Veterinärmedizinischen Fakultät der Universität Leipzig im Auftrag des Sächsischen Landesamtes für Umwelt, Landwirtschaft und Geologie (LfULG) ein Forschungsprojekt zur Auslaufhaltung von Schweinen unter ASP-Bedingungen durch. Mit Hilfe dieses Fragebogens soll eine Erregereintragsrisikoanalyse für den betrieblichen Einzelfall ermittelt werden.</t>
  </si>
  <si>
    <t>Biosicherheit wird laut der Weltorganisation für Tiergesundheit (WOAH) im Gesundheitskodex für Landtiere als „eine Reihe von Management- und physischen Maßnahmen zur Verringerung des Risikos der Einschleppung, Etablierung und Ausbreitung von Tierkrankheiten, Infektionen oder Befall in, aus und innerhalb einer Tierpopulation“ definiert. Von dieser Definition wird hier Gebrauch gemacht.</t>
  </si>
  <si>
    <t>Nach Schweinehaltungshygieneverordnung (SchHaltHygV) bestehen folgende Definitionen:</t>
  </si>
  <si>
    <t>Sind Schweinefleischprodukte im Betrieb erlaubt:</t>
  </si>
  <si>
    <t>Ist die Schwarz-Weiß-Trennung in der Personenschleuse klar gekennzeichnet:</t>
  </si>
  <si>
    <t>Ist betriebseigene Kleidung vorhanden:</t>
  </si>
  <si>
    <t xml:space="preserve">Wird der Personenverkehr kontrolliert und dokumentiert, z.B. durch ein Besucherregister: </t>
  </si>
  <si>
    <t>Immer</t>
  </si>
  <si>
    <t>Manchmal</t>
  </si>
  <si>
    <r>
      <t>Auslaufhaltung</t>
    </r>
    <r>
      <rPr>
        <vertAlign val="superscript"/>
        <sz val="10"/>
        <color indexed="8"/>
        <rFont val="Arial"/>
        <family val="2"/>
      </rPr>
      <t>2</t>
    </r>
    <r>
      <rPr>
        <sz val="10"/>
        <color indexed="8"/>
        <rFont val="Arial"/>
        <family val="2"/>
      </rPr>
      <t>, ≤20 Mastplätze, ≤ 3 Sauenplätze</t>
    </r>
  </si>
  <si>
    <r>
      <t>Freilandhaltung</t>
    </r>
    <r>
      <rPr>
        <vertAlign val="superscript"/>
        <sz val="10"/>
        <color indexed="8"/>
        <rFont val="Arial"/>
        <family val="2"/>
      </rPr>
      <t>3</t>
    </r>
    <r>
      <rPr>
        <sz val="10"/>
        <color indexed="8"/>
        <rFont val="Arial"/>
        <family val="2"/>
      </rPr>
      <t>, ≤700 Mastplätze, ≤100 Sauenplätze</t>
    </r>
  </si>
  <si>
    <t>Auslauf</t>
  </si>
  <si>
    <t>Folgende Begriffe werden verwendet:</t>
  </si>
  <si>
    <t>Abb. 1. Beispiel einer doppelten Einfriedung bei der Freilandhaltung von Sauen ohne Ferkel (BMFG 2017, verändert).</t>
  </si>
  <si>
    <t>Am Geländezaun, mit viel Personenverkehr am Zaun</t>
  </si>
  <si>
    <t>Ca. 10 m vom Geländezaun entfernt, Kontakt indirekt mit Passanten möglich, z.B. durch Einwerfen von Speiseresten</t>
  </si>
  <si>
    <t>Mehr als 50 m vom Geländezaun entfernt, so dass keine Passanten, Heim- oder Wildtiere direkten oder indirekten Kontakt zu dem Auslauf haben</t>
  </si>
  <si>
    <t>Wald</t>
  </si>
  <si>
    <t>Landwirtschaftlich genutzte Fläche</t>
  </si>
  <si>
    <t>Nicht bewirtschaftetes Feld</t>
  </si>
  <si>
    <t>Bebautes Gelände</t>
  </si>
  <si>
    <t>Flüsse/ Gewässer</t>
  </si>
  <si>
    <t>Straßen</t>
  </si>
  <si>
    <t>Graben</t>
  </si>
  <si>
    <t>Bahnschienen</t>
  </si>
  <si>
    <t>Vollständig möglich</t>
  </si>
  <si>
    <t>Nicht möglich</t>
  </si>
  <si>
    <t>Ja, die Distanz zwischen den beiden beträgt &gt;1,50m</t>
  </si>
  <si>
    <t>Ja, die Distanz zwischen den beiden beträgt &lt;1,50m</t>
  </si>
  <si>
    <t>Stromführende Litzen</t>
  </si>
  <si>
    <t>Knotendrahtzaun (engmaschig)</t>
  </si>
  <si>
    <t>Knotendrahtzaun (nicht engmaschig)</t>
  </si>
  <si>
    <t>Mauer/ dichte Wand</t>
  </si>
  <si>
    <t>Holzgerüst</t>
  </si>
  <si>
    <t>Gatter</t>
  </si>
  <si>
    <t>&gt;1,50 m</t>
  </si>
  <si>
    <t>&lt;1,50 m</t>
  </si>
  <si>
    <t>Verankerung &lt;50 cm tief</t>
  </si>
  <si>
    <t>Ohne tiefe Verankerung im Boden</t>
  </si>
  <si>
    <t>Sehr gut (Material intakt, keine durchlässigen Stellen für Nieder- oder Großwild)</t>
  </si>
  <si>
    <t>Befriedigend (geringe Mängel, z.B. kleine durchlässige Stellen für Niederwild aber intaktes Material)</t>
  </si>
  <si>
    <t>Mangelhaft (durchlässige Stellen, gebrochenes, sprödes oder nicht kontinuierliches Material)</t>
  </si>
  <si>
    <t>Umzäunung</t>
  </si>
  <si>
    <t>Bedienungsanleitung</t>
  </si>
  <si>
    <t>Vollständig verschlossen</t>
  </si>
  <si>
    <t>Nicht verschlossen, frei zugänglich</t>
  </si>
  <si>
    <t>Ja, vollständig</t>
  </si>
  <si>
    <t>Ja, teilweise</t>
  </si>
  <si>
    <t xml:space="preserve">Ja, kontinuierlich </t>
  </si>
  <si>
    <t>Ja, teilweise (Möglichkeit zum schließen/ öffnen)</t>
  </si>
  <si>
    <t>Bewertung</t>
  </si>
  <si>
    <t>Transporthygiene</t>
  </si>
  <si>
    <t>Standortgegebenheiten</t>
  </si>
  <si>
    <t>Tiere/ Futtermittel</t>
  </si>
  <si>
    <t>Kadaver/ Abprodukte</t>
  </si>
  <si>
    <t>Quarantäne/ Krankenisolierung</t>
  </si>
  <si>
    <t>Keine Abfrage</t>
  </si>
  <si>
    <t xml:space="preserve">Reinigung und Desinfektion (R/D) </t>
  </si>
  <si>
    <t>In einem separaten Raum</t>
  </si>
  <si>
    <t>Zusammen mit anderen Materialien gelagert, welche von Personen anderer Betriebsabteilungen oder externen Personen benutzt werden (keine klare “Schwarz-Weiß-Trennung”)</t>
  </si>
  <si>
    <t>Sporadisch</t>
  </si>
  <si>
    <t>TKB-Übergabestelle</t>
  </si>
  <si>
    <t>Kadaverhaus</t>
  </si>
  <si>
    <t>Ställe</t>
  </si>
  <si>
    <t>Verladeeinrichtungen</t>
  </si>
  <si>
    <t>Fahrzeuge</t>
  </si>
  <si>
    <t>Hände</t>
  </si>
  <si>
    <t>Schuhwerk</t>
  </si>
  <si>
    <t>Keinem</t>
  </si>
  <si>
    <r>
      <t xml:space="preserve">Durchführung im </t>
    </r>
    <r>
      <rPr>
        <b/>
        <sz val="10"/>
        <color indexed="8"/>
        <rFont val="Arial"/>
        <family val="2"/>
      </rPr>
      <t>Stallbereich</t>
    </r>
    <r>
      <rPr>
        <sz val="10"/>
        <color indexed="8"/>
        <rFont val="Arial"/>
        <family val="2"/>
      </rPr>
      <t xml:space="preserve">: </t>
    </r>
  </si>
  <si>
    <t xml:space="preserve">     Reinigung</t>
  </si>
  <si>
    <t>Vorhanden</t>
  </si>
  <si>
    <t xml:space="preserve">Wird diese eingehalten: </t>
  </si>
  <si>
    <t>Nach jedem Durchgang/ jeder Bucht</t>
  </si>
  <si>
    <t>Bewertungsschlüssel</t>
  </si>
  <si>
    <t>0 = Nicht ausreichend</t>
  </si>
  <si>
    <r>
      <t xml:space="preserve">Durchführung im Bereich der </t>
    </r>
    <r>
      <rPr>
        <b/>
        <sz val="10"/>
        <color indexed="8"/>
        <rFont val="Arial"/>
        <family val="2"/>
      </rPr>
      <t>Verladeeinrichtungen</t>
    </r>
    <r>
      <rPr>
        <sz val="10"/>
        <color indexed="8"/>
        <rFont val="Arial"/>
        <family val="2"/>
      </rPr>
      <t>:</t>
    </r>
  </si>
  <si>
    <t>Nach jedem Durchgang</t>
  </si>
  <si>
    <t>Nach jedem Durchgang/ Gruppenwechsel</t>
  </si>
  <si>
    <r>
      <t xml:space="preserve">Durchführung im </t>
    </r>
    <r>
      <rPr>
        <b/>
        <sz val="10"/>
        <color indexed="8"/>
        <rFont val="Arial"/>
        <family val="2"/>
      </rPr>
      <t>Fahrzeugbereich</t>
    </r>
  </si>
  <si>
    <t>Nach jeder Fahrt</t>
  </si>
  <si>
    <t>Ungünstig platziert oder in Anzahl ungenügend</t>
  </si>
  <si>
    <t>Bedingt geeignet</t>
  </si>
  <si>
    <t>Ideal geeignet in jedem Bereich</t>
  </si>
  <si>
    <t>Unregelmäßig</t>
  </si>
  <si>
    <t xml:space="preserve">Regelmäßig </t>
  </si>
  <si>
    <t>R/D Schuhwerk:</t>
  </si>
  <si>
    <t>Ungünstig (Anzahl ungenügend und/ oder an ungünstiger Stelle platziert)</t>
  </si>
  <si>
    <t>Gut (ausreichende Anzahl und günstig platziert)</t>
  </si>
  <si>
    <t xml:space="preserve">Regelmäßig bei jedem Durchgang </t>
  </si>
  <si>
    <t>Verschlossene Silos, Heulager, etc.</t>
  </si>
  <si>
    <t>Nicht verschlossen</t>
  </si>
  <si>
    <t>Nur teilweise verschlossen</t>
  </si>
  <si>
    <t xml:space="preserve">Brunnen </t>
  </si>
  <si>
    <t>Oberflächenwasser</t>
  </si>
  <si>
    <t>Öffentliches Trinkwassernetz</t>
  </si>
  <si>
    <t>Inhaltsverzeichnis</t>
  </si>
  <si>
    <t>Externe Biosicherheit</t>
  </si>
  <si>
    <t xml:space="preserve">Auslauf: </t>
  </si>
  <si>
    <t>Auslaufgegenheiten</t>
  </si>
  <si>
    <t>Reinigung und Desinfektion</t>
  </si>
  <si>
    <t>Futter- und Tränke Hygiene</t>
  </si>
  <si>
    <t>Interne Biosicherheit</t>
  </si>
  <si>
    <t>Entsorgung:</t>
  </si>
  <si>
    <t>TKB</t>
  </si>
  <si>
    <t>Abprodukte</t>
  </si>
  <si>
    <t>Quarantäne und Krankenisolierung</t>
  </si>
  <si>
    <t>Leitung, Planung, Organisation</t>
  </si>
  <si>
    <t>Entsorgung</t>
  </si>
  <si>
    <t>Direkt an der Geländeumzäunung, aber Befahren des Betriebes durch das TKB-Fahrzeug notwendig</t>
  </si>
  <si>
    <r>
      <t xml:space="preserve">Direkt an der Geländeumzäunung, Abtransport </t>
    </r>
    <r>
      <rPr>
        <i/>
        <sz val="10"/>
        <color indexed="8"/>
        <rFont val="Arial"/>
        <family val="2"/>
      </rPr>
      <t>ohne</t>
    </r>
    <r>
      <rPr>
        <sz val="10"/>
        <color indexed="8"/>
        <rFont val="Arial"/>
        <family val="2"/>
      </rPr>
      <t xml:space="preserve"> direktes Befahren des Betriebes durch das TKB-Fahrzeug möglich (Durchgang nach außen ist vorhanden)</t>
    </r>
  </si>
  <si>
    <r>
      <t xml:space="preserve">Nicht direkt am Geländezaun, so dass ein Befahren des Betriebes durch das TKB-Fahrzeug notwendig ist, aber </t>
    </r>
    <r>
      <rPr>
        <i/>
        <sz val="10"/>
        <color indexed="8"/>
        <rFont val="Arial"/>
        <family val="2"/>
      </rPr>
      <t>mit</t>
    </r>
    <r>
      <rPr>
        <sz val="10"/>
        <color indexed="8"/>
        <rFont val="Arial"/>
        <family val="2"/>
      </rPr>
      <t xml:space="preserve"> strikter Schwarz-Weiß-Trennung</t>
    </r>
  </si>
  <si>
    <r>
      <t xml:space="preserve">Nicht direkt am Geländezaun, so dass ein Befahren des Betriebes durch das TKB-Fahrzeug notwendig ist, </t>
    </r>
    <r>
      <rPr>
        <i/>
        <sz val="10"/>
        <color indexed="8"/>
        <rFont val="Arial"/>
        <family val="2"/>
      </rPr>
      <t>ohne strikte</t>
    </r>
    <r>
      <rPr>
        <sz val="10"/>
        <color indexed="8"/>
        <rFont val="Arial"/>
        <family val="2"/>
      </rPr>
      <t xml:space="preserve"> Schwarz-Weiß-Trennung</t>
    </r>
  </si>
  <si>
    <t>Fahrzeug fährt über Teile oder komplettes Gelände</t>
  </si>
  <si>
    <t>Fahrzeug fährt über keinen anderen Betriebsbereich (Futterstelle, Stallabteilungen, Parkplätze, etc.)</t>
  </si>
  <si>
    <t>Im Freien</t>
  </si>
  <si>
    <t>Können die Flächen bzw. Behälter, in oder auf welchen Tierkörper oder -teile lagern, vollständig gereinigt und desinfiziert werden:</t>
  </si>
  <si>
    <t>Alles in Tonnen/ Behältnissen, die vollständig desinfizierbar sind</t>
  </si>
  <si>
    <t>Behältnisse, die nicht vollständig desinfizierbar sind</t>
  </si>
  <si>
    <t>Boden und Wände, die vollständig desinfizierbar sind</t>
  </si>
  <si>
    <t xml:space="preserve">Wie gestaltet sich die Lagerung von festen Abfällen (normaler Hausmüll) aus dem Stall: </t>
  </si>
  <si>
    <t>Lagerung in Säcken, diese frei zugänglich</t>
  </si>
  <si>
    <t>Verschließbarer Raum</t>
  </si>
  <si>
    <t>Lagerung in Tonnen, diese frei zugänglich</t>
  </si>
  <si>
    <t>Lagerung in Tonnen, diese sind nicht frei zugänglich (z.B. durch eigene Einfriedung)</t>
  </si>
  <si>
    <t>Nicht geregelt</t>
  </si>
  <si>
    <t>Frei</t>
  </si>
  <si>
    <t>Eigene Klärgrube</t>
  </si>
  <si>
    <t>Kommunales Abwasser</t>
  </si>
  <si>
    <t>Gülle</t>
  </si>
  <si>
    <r>
      <t>Quarantänestall:</t>
    </r>
    <r>
      <rPr>
        <b/>
        <i/>
        <sz val="9"/>
        <color indexed="8"/>
        <rFont val="Arial"/>
        <family val="2"/>
      </rPr>
      <t xml:space="preserve"> </t>
    </r>
    <r>
      <rPr>
        <sz val="9"/>
        <color indexed="8"/>
        <rFont val="Arial"/>
        <family val="2"/>
      </rPr>
      <t>ein von den übrigen Ställen des Betriebes getrennt liegender, leicht zu reinigender und zu desinfizierender, gesondert zugänglicher Stall, der innerhalb des Betriebes getrennt ver- und entsorgt wird und in dem entweder zur Abgabe bestimmte oder neu einzustellende Schweine gehalten und untersucht werden können.</t>
    </r>
  </si>
  <si>
    <t>Mangelhaft: z.B. schlechter baulicher Zustand, keine ausreichende Abgrenzung zu anderen Produktionsbereichen, zu klein für die Anzahl an Tiere</t>
  </si>
  <si>
    <t>Befriedigend: gut ausgestattet, aber evtl. mit kleineren Mängeln</t>
  </si>
  <si>
    <t>Gut</t>
  </si>
  <si>
    <t>Futter und Tränkewasser</t>
  </si>
  <si>
    <t xml:space="preserve"> Verankerung &gt;50 cm</t>
  </si>
  <si>
    <t xml:space="preserve">Teilweise mit Komplettverankerung &gt;50 cm </t>
  </si>
  <si>
    <t>ca. Alle 6 Monate</t>
  </si>
  <si>
    <t>ca. Alle 12 Monate</t>
  </si>
  <si>
    <r>
      <rPr>
        <sz val="7"/>
        <color indexed="8"/>
        <rFont val="Arial"/>
        <family val="2"/>
      </rPr>
      <t xml:space="preserve"> </t>
    </r>
    <r>
      <rPr>
        <sz val="10"/>
        <color indexed="8"/>
        <rFont val="Arial"/>
        <family val="2"/>
      </rPr>
      <t xml:space="preserve">Sonstiges (Bitte bei </t>
    </r>
    <r>
      <rPr>
        <i/>
        <sz val="10"/>
        <color indexed="8"/>
        <rFont val="Arial"/>
        <family val="2"/>
      </rPr>
      <t>Bemerkung</t>
    </r>
    <r>
      <rPr>
        <sz val="10"/>
        <color indexed="8"/>
        <rFont val="Arial"/>
        <family val="2"/>
      </rPr>
      <t xml:space="preserve"> eintragen)</t>
    </r>
  </si>
  <si>
    <r>
      <t xml:space="preserve">Durchführung im </t>
    </r>
    <r>
      <rPr>
        <b/>
        <sz val="10"/>
        <color indexed="8"/>
        <rFont val="Arial"/>
        <family val="2"/>
      </rPr>
      <t>Auslaufbereich:</t>
    </r>
  </si>
  <si>
    <t>Gesamt</t>
  </si>
  <si>
    <t>Es werden keine Tiere zugekauft (Bitte in n.z. ankreuzen)</t>
  </si>
  <si>
    <t>Metallzaun (durchlässig für Niederwild)</t>
  </si>
  <si>
    <t>Metallzaun (undurchlässig für Niederwild)</t>
  </si>
  <si>
    <t>Klar geregelt und schriftlich fixiert</t>
  </si>
  <si>
    <t xml:space="preserve">Immer und/ oder zwangsläufig </t>
  </si>
  <si>
    <t>Autoren und Autorinnen</t>
  </si>
  <si>
    <t xml:space="preserve">WF </t>
  </si>
  <si>
    <t>Uwe Truyen, Gerd Möbius, Ahmed Abd El Wahed, Arianna Ceruti</t>
  </si>
  <si>
    <t xml:space="preserve"> Bau- und Verfahrenshygiene, Personenverkehr</t>
  </si>
  <si>
    <t>Untersuchung</t>
  </si>
  <si>
    <t>Hygieneanalyse</t>
  </si>
  <si>
    <t>Nicht bewertet (n.b)</t>
  </si>
  <si>
    <t>Nicht zutreffend (n.z.)</t>
  </si>
  <si>
    <t>Unklar (Bitte n.z. ankreuzen)</t>
  </si>
  <si>
    <t>%</t>
  </si>
  <si>
    <t xml:space="preserve">bezogen auf </t>
  </si>
  <si>
    <t xml:space="preserve">Bewertung Hygieneanalyse </t>
  </si>
  <si>
    <t>Flexibles Material (e.g. Plastikplane)</t>
  </si>
  <si>
    <t>Festes Material (e.g. Kunststoffplatte)</t>
  </si>
  <si>
    <t xml:space="preserve">THK </t>
  </si>
  <si>
    <t>Gelegentlich</t>
  </si>
  <si>
    <t>Desinfektion Hände</t>
  </si>
  <si>
    <t xml:space="preserve">Nein </t>
  </si>
  <si>
    <t>In einem frei zugänglichen Raum</t>
  </si>
  <si>
    <t>In einem abschließbaren Raum</t>
  </si>
  <si>
    <t>täglich bis 1x Woche</t>
  </si>
  <si>
    <t>ca 1x Monat</t>
  </si>
  <si>
    <t>ca. alle 6 Monate oder mehr</t>
  </si>
  <si>
    <r>
      <t>Auslaufhaltung</t>
    </r>
    <r>
      <rPr>
        <vertAlign val="superscript"/>
        <sz val="10"/>
        <color rgb="FF000000"/>
        <rFont val="Arial"/>
        <family val="2"/>
      </rPr>
      <t>2</t>
    </r>
  </si>
  <si>
    <r>
      <t>Freilandhaltung</t>
    </r>
    <r>
      <rPr>
        <vertAlign val="superscript"/>
        <sz val="10"/>
        <color rgb="FF000000"/>
        <rFont val="Arial"/>
        <family val="2"/>
      </rPr>
      <t>3</t>
    </r>
  </si>
  <si>
    <t>5= Sehr gut</t>
  </si>
  <si>
    <t>3= Gut</t>
  </si>
  <si>
    <t>1= Befriedigend</t>
  </si>
  <si>
    <t>Ja, beides</t>
  </si>
  <si>
    <t>Nur gereinigt (z.B. mittels Kärcher)</t>
  </si>
  <si>
    <t xml:space="preserve"> von einem ASP-freien Gebiet (inkl. Mindestens 6 Mo Lagerungsdauer)</t>
  </si>
  <si>
    <r>
      <rPr>
        <i/>
        <sz val="10"/>
        <color rgb="FF000000"/>
        <rFont val="Arial"/>
        <family val="2"/>
      </rPr>
      <t>nicht</t>
    </r>
    <r>
      <rPr>
        <sz val="10"/>
        <color rgb="FF000000"/>
        <rFont val="Arial"/>
        <family val="2"/>
      </rPr>
      <t xml:space="preserve"> von einem ASP-freien Gebiet (inkl. Mindestens 6 Mo Lagerungsdauer)</t>
    </r>
  </si>
  <si>
    <t>Unklar</t>
  </si>
  <si>
    <t>Lieferbeziehungen können sein: Tierabnahme von anderem Betrieb, Schlachthof, Schweinetransportunternehmen,interregional intensiv befahrene Transportrouten</t>
  </si>
  <si>
    <t>Ja, nach Bedarf</t>
  </si>
  <si>
    <t>Regelmäßig nach Erfordernis</t>
  </si>
  <si>
    <t>Sonstige (Bitte unter Bemerkung eintragen)</t>
  </si>
  <si>
    <t>Wichtungsfaktoren und K.O. Kriterien</t>
  </si>
  <si>
    <t>Verordnung über hygienische Anforderungen beim Halten von Schweinen (Schweinehaltungshygieneverordnung - SchHaltHygV)</t>
  </si>
  <si>
    <t>An einem festen Platz aber in keinem separaten Raum</t>
  </si>
  <si>
    <t>Es besteht keine gesonderte Lagerung</t>
  </si>
  <si>
    <t>Schwarz-Weiß-Trennung: eine strikte Trennung von schmutzigen oder verkeimten Stoffen oder Gegenständen von dem sauberen Bereich. Zum Beispiel, wenn in den sozialen und sanitären Einrichtungen eine schwarze Seite (Straßenkleidung und Gegenstände in der Umkleide) besteht, welche klar von der weißen Seite getrennt ist (Betriebseigene Schutzkleidung in der Umkleide zum betreten des Stalles); Futtermittelübergabe so gestaltet, dass Beschickung des Futters außen (schwarz) und Futterentnahme (weiß) stattfindet.</t>
  </si>
  <si>
    <t>"Unbedenkliches Futter" kommt aus ASP-freien Gebiet bzw. wurde mind. 6 Mo gelagert und/oder bei mind. 70° C  für mind. 30 min. erhitzt (laut  EU VO 2021/605))</t>
  </si>
  <si>
    <t>bekannter Gesundheitsstatus= Herde, welche nachweislich auf bestimmte Erreger untersucht ist</t>
  </si>
  <si>
    <t>*mindestens die Hälfte der Arbeitskräfte</t>
  </si>
  <si>
    <t>EU-Ökoverordnung der EG Nr. 889/2008 über die ökologische/biologische Produktion und die Kennzeichnung von ökologischen/biologischen Erzeugnissen hinsichtlich der ökologischen/biologischen Produktion, Kennzeichnung und Kontrolle</t>
  </si>
  <si>
    <t>Es werden keine Desinfektionsmittel verwendet</t>
  </si>
  <si>
    <r>
      <t xml:space="preserve">Sonstige (Bitte unter </t>
    </r>
    <r>
      <rPr>
        <i/>
        <sz val="10"/>
        <color rgb="FF000000"/>
        <rFont val="Arial"/>
        <family val="2"/>
      </rPr>
      <t>Bemerkung</t>
    </r>
    <r>
      <rPr>
        <sz val="10"/>
        <color rgb="FF000000"/>
        <rFont val="Arial"/>
        <family val="2"/>
      </rPr>
      <t xml:space="preserve"> eintragen)</t>
    </r>
  </si>
  <si>
    <t xml:space="preserve">Nur desinfiziert </t>
  </si>
  <si>
    <t>Nein, keins von beidem</t>
  </si>
  <si>
    <t>Durchführungsverordnung (EU) 2021/605  mit besonderen Maßnahmen zur Bekämpfung der Afrikanischen Schweinepest (EU-Tiergesundheitsrechtsakt/Animal Health Law = AHL)</t>
  </si>
  <si>
    <t>1. Standortgegebenheiten</t>
  </si>
  <si>
    <t>2. Umzäunung</t>
  </si>
  <si>
    <t>3. Auslaufgegebenheiten</t>
  </si>
  <si>
    <t>2. Personenverkehr</t>
  </si>
  <si>
    <t>1. Bau- und Verfahrenshygiene</t>
  </si>
  <si>
    <t>1. Tierkörperbeseitigung (TKB)</t>
  </si>
  <si>
    <t>2. Abprodukte (Mist / Gülle / Jauche/ Hausmüll/ Abwasser)</t>
  </si>
  <si>
    <t>3. Entwesung</t>
  </si>
  <si>
    <t>Flüssigkeitsundurchlässig, geschützt vor oberflächlich abfließendem Niederschlagswasser aus dem umgebenden Gelände</t>
  </si>
  <si>
    <t>Flüssigkeitsdurchlässig und/ oder nicht vor oberflächlich abfließendem Niederschlagswasser aus dem umgebenden Gelände geschützt</t>
  </si>
  <si>
    <t>Desinfektionswanne</t>
  </si>
  <si>
    <t>Desinfektionsmatte</t>
  </si>
  <si>
    <t>Flüssigdesinfektionsmittel als Sprühdesinfektion (z.B. Rückenspritze)</t>
  </si>
  <si>
    <r>
      <t xml:space="preserve">Ja, mit einer Maschenweite </t>
    </r>
    <r>
      <rPr>
        <b/>
        <sz val="10"/>
        <rFont val="Arial"/>
        <family val="2"/>
      </rPr>
      <t>größer als</t>
    </r>
    <r>
      <rPr>
        <sz val="10"/>
        <rFont val="Arial"/>
        <family val="2"/>
      </rPr>
      <t xml:space="preserve"> 25mm</t>
    </r>
  </si>
  <si>
    <t xml:space="preserve">epidemiologische Einheit: Teilpopulationen, die in enger und stabiler Gemeinschaft leben, und von denen angenommen wird, dass sie nach Infektionen wahrscheinlich gemeinsam erkranken werden und dass sie auch insgesamt selbst ein Infektionsrisiko sind </t>
  </si>
  <si>
    <t>K.O. !</t>
  </si>
  <si>
    <t>Ja, Türen/ Tore und/ oder Fenster abschließbar und regelmäßig kontrolliert</t>
  </si>
  <si>
    <t>K.O.!</t>
  </si>
  <si>
    <r>
      <t xml:space="preserve">Sonstiges: (Bei </t>
    </r>
    <r>
      <rPr>
        <i/>
        <sz val="12"/>
        <color indexed="8"/>
        <rFont val="Arial"/>
        <family val="2"/>
      </rPr>
      <t>Bemerkung</t>
    </r>
    <r>
      <rPr>
        <sz val="12"/>
        <color indexed="8"/>
        <rFont val="Arial"/>
        <family val="2"/>
      </rPr>
      <t xml:space="preserve"> einfügen)</t>
    </r>
  </si>
  <si>
    <r>
      <t xml:space="preserve">Alle … Monate (Bitte Zahl in </t>
    </r>
    <r>
      <rPr>
        <i/>
        <sz val="12"/>
        <color indexed="8"/>
        <rFont val="Arial"/>
        <family val="2"/>
      </rPr>
      <t>Bemerkung</t>
    </r>
    <r>
      <rPr>
        <sz val="12"/>
        <color indexed="8"/>
        <rFont val="Arial"/>
        <family val="2"/>
      </rPr>
      <t xml:space="preserve"> eintragen)</t>
    </r>
  </si>
  <si>
    <t>Gewährleistet die bauliche Gestaltung des Stalles bei Aufstallung eine Absicherung gegenüber des Schweinpesterregers (z.B. Wildschweinkontakt, kleine Raubtiere)?</t>
  </si>
  <si>
    <t>Ist vor jedem Schweinehaltungsbereich (bzw. epidemiologischen Einheit) eine Personenschleuse vorhanden?</t>
  </si>
  <si>
    <t>ANY KO?</t>
  </si>
  <si>
    <t>SUMME 0?</t>
  </si>
  <si>
    <t>KO?</t>
  </si>
  <si>
    <t xml:space="preserve">Sächsisches Landesamt für Umwelt, Landwirtschaft und Geologie </t>
  </si>
  <si>
    <r>
      <t xml:space="preserve">1 </t>
    </r>
    <r>
      <rPr>
        <sz val="16"/>
        <color indexed="8"/>
        <rFont val="Arial"/>
        <family val="2"/>
      </rPr>
      <t>Sauenplätze: Der Wert in Klammern bezieht sich auf eine Haltung mit ausschließlich Zuchtschweinen und keinen Schweinen im Alter über 12 Wochen.</t>
    </r>
  </si>
  <si>
    <r>
      <t>2</t>
    </r>
    <r>
      <rPr>
        <sz val="16"/>
        <color indexed="8"/>
        <rFont val="Arial"/>
        <family val="2"/>
      </rPr>
      <t>Auslaufhaltung: Haltung in festen Stallgebäuden mit zeitweiligem Zugang ins Freie.</t>
    </r>
  </si>
  <si>
    <r>
      <t xml:space="preserve">3 </t>
    </r>
    <r>
      <rPr>
        <sz val="16"/>
        <color indexed="8"/>
        <rFont val="Arial"/>
        <family val="2"/>
      </rPr>
      <t>Freilandhaltung: Haltung von Schweinen im Freien ohne feste Stallgebäude lediglich mit Schutzeinrichtungen</t>
    </r>
  </si>
  <si>
    <r>
      <t xml:space="preserve">Ja, mit einer Maschenweite </t>
    </r>
    <r>
      <rPr>
        <b/>
        <sz val="10"/>
        <rFont val="Arial"/>
        <family val="2"/>
      </rPr>
      <t xml:space="preserve">kleiner oder gleich </t>
    </r>
    <r>
      <rPr>
        <sz val="10"/>
        <rFont val="Arial"/>
        <family val="2"/>
      </rPr>
      <t>25mm</t>
    </r>
  </si>
  <si>
    <t>EU-Öko-Verordnung gelistete Mittel (z.B. Branntkalk, Peressigsäure) oder physikalische Verfahren (z.B. Hitze)</t>
  </si>
  <si>
    <t>DVG-gelistete Handelspräparate (für behüllte Viren, laut Spalte 7b) oder Grundsubstanzen nach Desinfektionsmittel-Richtlinie (FLI)</t>
  </si>
  <si>
    <t>laut Dürchführungs-VO 2023/594, Anhang III: 
Verstärkte Maẞnahmen zum Schutz vor biologischen Gefahren in schweinehaltenden Betrieben in Sperrzonen I, II und III</t>
  </si>
  <si>
    <t>Verankerung &gt;50 cm tief (Unterwühlschutz)</t>
  </si>
  <si>
    <t>Die Spalte J (Bemerkungen) ist für Eintragungen freigegeben</t>
  </si>
  <si>
    <t>Max. HKZ</t>
  </si>
  <si>
    <t>Auslaufgegebenheiten</t>
  </si>
  <si>
    <t>% bewerteter/ zutreffender Kriterien</t>
  </si>
  <si>
    <t>Abkürzungen</t>
  </si>
  <si>
    <r>
      <t xml:space="preserve">Bitte unter </t>
    </r>
    <r>
      <rPr>
        <i/>
        <sz val="10"/>
        <rFont val="Arial"/>
        <family val="2"/>
      </rPr>
      <t>Bemerkung</t>
    </r>
    <r>
      <rPr>
        <sz val="10"/>
        <rFont val="Arial"/>
        <family val="2"/>
      </rPr>
      <t xml:space="preserve"> eintragen</t>
    </r>
  </si>
  <si>
    <r>
      <t xml:space="preserve">Bitte unter </t>
    </r>
    <r>
      <rPr>
        <i/>
        <sz val="10"/>
        <rFont val="Arial"/>
        <family val="2"/>
      </rPr>
      <t>Bemerkung</t>
    </r>
    <r>
      <rPr>
        <sz val="10"/>
        <rFont val="Arial"/>
        <family val="2"/>
      </rPr>
      <t xml:space="preserve"> eintragen </t>
    </r>
  </si>
  <si>
    <r>
      <t>Sonstige Mängel: Bitte unter</t>
    </r>
    <r>
      <rPr>
        <i/>
        <sz val="12"/>
        <color rgb="FF000000"/>
        <rFont val="Arial"/>
        <family val="2"/>
      </rPr>
      <t xml:space="preserve"> Bemerkung</t>
    </r>
    <r>
      <rPr>
        <sz val="12"/>
        <color rgb="FF000000"/>
        <rFont val="Arial"/>
        <family val="2"/>
      </rPr>
      <t xml:space="preserve"> erläutern</t>
    </r>
  </si>
  <si>
    <r>
      <rPr>
        <sz val="16"/>
        <color theme="0" tint="-0.499984740745262"/>
        <rFont val="Arial"/>
        <family val="2"/>
      </rPr>
      <t>WF</t>
    </r>
    <r>
      <rPr>
        <sz val="16"/>
        <rFont val="Arial"/>
        <family val="2"/>
      </rPr>
      <t>= Wichtungsfaktor</t>
    </r>
  </si>
  <si>
    <r>
      <rPr>
        <sz val="16"/>
        <color rgb="FFFF0000"/>
        <rFont val="Arial"/>
        <family val="2"/>
      </rPr>
      <t>THKZ</t>
    </r>
    <r>
      <rPr>
        <sz val="16"/>
        <rFont val="Arial"/>
        <family val="2"/>
      </rPr>
      <t>= Teilhygienekennziffer</t>
    </r>
  </si>
  <si>
    <r>
      <rPr>
        <sz val="16"/>
        <color rgb="FFFF0000"/>
        <rFont val="Arial"/>
        <family val="2"/>
      </rPr>
      <t>HKZ</t>
    </r>
    <r>
      <rPr>
        <sz val="16"/>
        <rFont val="Arial"/>
        <family val="2"/>
      </rPr>
      <t>= Hygienekennziffer</t>
    </r>
  </si>
  <si>
    <r>
      <t>Jeder Frage sowie jeder Fragegruppe wird ein Wichtungsfaktor 1 bis 3 anhand der Relevanz für den ASP-Eintrag in den Betrieb zugeteilt. 3 ist die höchste Wichtung und ist</t>
    </r>
    <r>
      <rPr>
        <sz val="16"/>
        <color theme="5" tint="0.39997558519241921"/>
        <rFont val="Arial"/>
        <family val="2"/>
      </rPr>
      <t xml:space="preserve"> hell rot</t>
    </r>
    <r>
      <rPr>
        <sz val="16"/>
        <rFont val="Arial"/>
        <family val="2"/>
      </rPr>
      <t xml:space="preserve"> markiert</t>
    </r>
  </si>
  <si>
    <r>
      <t xml:space="preserve">K.O. Kriterien für jede Fragegruppe sind in </t>
    </r>
    <r>
      <rPr>
        <sz val="16"/>
        <color rgb="FFD7D200"/>
        <rFont val="Arial"/>
        <family val="2"/>
      </rPr>
      <t>Gelb markiert</t>
    </r>
    <r>
      <rPr>
        <sz val="16"/>
        <rFont val="Arial"/>
        <family val="2"/>
      </rPr>
      <t xml:space="preserve"> und mit einer Notiz versehen. Als K.O.-Kriterien werden besonders relevante Fragen verstanden, die den unmittelbaren Eintrag von ASP über den Auslauf verhindern könnten, und alle anderen Fragen aus der Gruppe nichtig machen. Wenn ein K.O. Kriterium als nicht erfüllt angegeben wird (0 Punkte), wird die Fragegruppe automatisch mit 0 Punkten bewertet. </t>
    </r>
  </si>
  <si>
    <t>In welchem Bundesland liegt der Betrieb?</t>
  </si>
  <si>
    <t>Welche Art der Tierhaltung wird betrieben?</t>
  </si>
  <si>
    <t xml:space="preserve">Welche Haltungsform wird betrieben? </t>
  </si>
  <si>
    <t>Welche Größe hat der Betrieb (Fußnoten siehe einleitende Informationen)?</t>
  </si>
  <si>
    <r>
      <t>Welche Auslauffläche weist der Betrieb vor (in m</t>
    </r>
    <r>
      <rPr>
        <vertAlign val="superscript"/>
        <sz val="10"/>
        <color indexed="8"/>
        <rFont val="Arial"/>
        <family val="2"/>
      </rPr>
      <t>2</t>
    </r>
    <r>
      <rPr>
        <sz val="10"/>
        <color indexed="8"/>
        <rFont val="Arial"/>
        <family val="2"/>
      </rPr>
      <t>)?</t>
    </r>
  </si>
  <si>
    <t>Der Stall ist durch ein Schild "Schweinebestand – Unbefugtes Betreten verboten" kenntlich gemacht?</t>
  </si>
  <si>
    <t>Sind alle unmittelbar mit der Schweinehaltung in Zusammenhang stehenden Gebäude, Flächen, Vorrichtungen und Futter- und Einstreulager sicher eingefriedet bzw. verschlossen?</t>
  </si>
  <si>
    <t>Wie ist die Art/ Bau des Geländezauns (Mehrfachnennung möglich)?</t>
  </si>
  <si>
    <t>Ist der Geländezaun vollständig geschlossen?</t>
  </si>
  <si>
    <r>
      <t xml:space="preserve">          </t>
    </r>
    <r>
      <rPr>
        <sz val="12"/>
        <color indexed="8"/>
        <rFont val="Arial"/>
        <family val="2"/>
      </rPr>
      <t>Wenn nicht: Welche Mängel bestehen?</t>
    </r>
  </si>
  <si>
    <t>Wie gestaltet sich die Bodenschlüssigkeit und Verankerung des Geländezaunes?</t>
  </si>
  <si>
    <t>Wenn keine oder ungenügende Verankerung: Wie ist der Baugrund, auf welchem der Zaun fixiert ist?</t>
  </si>
  <si>
    <t>Wie ist der allgemeine bauliche Zustand des Stalles (Boden, Wände, Dach)?</t>
  </si>
  <si>
    <t>Werden Geräte/ Werkzeuge vor Verwendung im Stall speziell eingeschleust?</t>
  </si>
  <si>
    <t>Werden Geräte mit anderen Betrieben geteilt (z.B. Kastrationsgeräte) geteilt?</t>
  </si>
  <si>
    <t>Wenn ja, werden diese vor Einfuhr in den Betrieb gereinigt/ desinfiziert?</t>
  </si>
  <si>
    <t>Ist die Einteilung in „Schwarz-Weiß-Bereichen” baulich umgesetzt?</t>
  </si>
  <si>
    <t>Wird die Einteilung in “Schwarz-Weiß-Bereichen” durch Betriebsmanagement umgesetzt?</t>
  </si>
  <si>
    <t>Werden Mitarbeiter regelmäßig über die Einhaltung belehrt?</t>
  </si>
  <si>
    <t>Ist ein mit dem Bestandstierarzt abgesprochener Impfplan sowie Parasitenbekämpfungsplan vorhanden und wird eingehalten?</t>
  </si>
  <si>
    <t>Erfolgt ein „Leerfahren“ des Stalles?</t>
  </si>
  <si>
    <t>Ist eine Aufstallung auf gereinigte und desinfizierte Flächen möglich?</t>
  </si>
  <si>
    <t>Ist die ausreichende Beleuchtung von Stall und Nebengebäude gewährleistet?</t>
  </si>
  <si>
    <t>Wie häufig betreten Besucher den Betrieb?</t>
  </si>
  <si>
    <t>Wo im Betrieb befindet sich der Auslauf?</t>
  </si>
  <si>
    <t>Welche Art von Gelände findet man direkt um den Betrieb (Mehrfachnennung möglich)?</t>
  </si>
  <si>
    <t>Ist ein Schild "Schweinebestand – Unbefugtes Füttern und Betreten verboten" angebracht?</t>
  </si>
  <si>
    <t>Sind natürliche oder unnatürliche Grenzen um den Betrieb vorhanden, welche das Eindringen von Wildtieren in den Betrieb erschweren?</t>
  </si>
  <si>
    <t>Erfolgt die Entsorgung und Lagerung von Gülle/ Mist aus dem Auslauf mit klarem Schwarz-Weiß-Prinzip?</t>
  </si>
  <si>
    <t>Ist eine verschlossene/ abgetrennte Lagerung des Gülle- und Mistbehälters vom Auslauf möglich?</t>
  </si>
  <si>
    <t>Wird im Umkreis von 500 Metern um Ihren Betrieb Schweine-Gülle von anderen Betrieben auf landwirtschaftlichen Flächen ausgebracht?</t>
  </si>
  <si>
    <t>Bestehen andere Lieferbeziehungen innerhalb 10km Radius um den Betrieb?</t>
  </si>
  <si>
    <t>Ist ein doppelter Zaun direkt um den Auslauf vorhanden (für Freilandhaltungen laut SchHaltHygV vorgeschrieben)?</t>
  </si>
  <si>
    <t>Wie ist die Art/ Bau des (äußeren) Auslaufzaunes (Mehrfachnennung)?</t>
  </si>
  <si>
    <t>Wenn doppelte Umzäunung: Wie ist die Art/ Bau des Innenzaunes?</t>
  </si>
  <si>
    <t>Wenn doppelte Umzäunung:  Welche Höhe weist der Innenzaun vor?</t>
  </si>
  <si>
    <t>Wie gestaltet sich die Bodenschlüssigkeit und Verankerung des (äußersten) Zaunes?</t>
  </si>
  <si>
    <t>Wenn keine oder ungenügende Verankerung: Wie ist der Baugrund, auf dem der Zaun fixiert ist?</t>
  </si>
  <si>
    <t>Wie ist der allgemeine Zustand des Zaunes/ der Zäune?</t>
  </si>
  <si>
    <t>Wie oft wird der Zaun/ die Zäune (inkl. Geländezaun) zur Kontrolle des Zustandes abgelaufen?</t>
  </si>
  <si>
    <t>Ist ein ausbruchssicherer Verschluss des Auslaufes möglich?</t>
  </si>
  <si>
    <t>Entspricht der bauliche Zustand des Auslaufes dem Stand der Technik?</t>
  </si>
  <si>
    <t>Ist des Auslaufboden betoniert?</t>
  </si>
  <si>
    <t>Wird der Auslaufbodens regelmäßig gereinigt und/oder desinfiziert?</t>
  </si>
  <si>
    <t>Wird Einstreu- bzw. organisches Beschäftigungsmaterial (Stroh, Pellets, Silage, Holzmaterial) verwendet?</t>
  </si>
  <si>
    <t>wenn ja: Woher stammt das Material?</t>
  </si>
  <si>
    <r>
      <t xml:space="preserve">          </t>
    </r>
    <r>
      <rPr>
        <sz val="10"/>
        <color indexed="8"/>
        <rFont val="Arial"/>
        <family val="2"/>
      </rPr>
      <t>Wie wird das Material gelagert?</t>
    </r>
  </si>
  <si>
    <t>Ist der Auslauf überdacht?</t>
  </si>
  <si>
    <t>Welche Art der Überdachung besteht?</t>
  </si>
  <si>
    <t>Sind Sonnen- oder Windschutznetze angebracht?</t>
  </si>
  <si>
    <t>Sind durchlässige Stellen der Überdachung vorhanden?</t>
  </si>
  <si>
    <t>Ist der Auslauf so abgegrenzt, dass der Eintrag von kleinen bis mittelgroßen Wildtieren verhindert wird (z.B. Marder, Waschbären o.Ä.)?</t>
  </si>
  <si>
    <t>Welche Wege kreuzen sich (Mehrfachauswahl möglich)?</t>
  </si>
  <si>
    <t>Betritt der Fahrer des Transportvehikels die Stallungen beim Ver- oder Entladen?</t>
  </si>
  <si>
    <t>Werden Transportmittel dokumentiert, die Zugang zum Betrieb erhalten?</t>
  </si>
  <si>
    <t>Werden nacheinander andere Betriebe befahren?</t>
  </si>
  <si>
    <t>Werden Fahrzeuge unmittelbar nach Abschluss von Tiertransporten vollständig gereinigt und desinfiziert?</t>
  </si>
  <si>
    <t xml:space="preserve"> Werden Schweine privat von Mitarbeitern gehalten?</t>
  </si>
  <si>
    <t>Sind Mitarbeiter (inkl. BetriebleiderIn) privat jagdlich aktiv?</t>
  </si>
  <si>
    <t>Wird unbedenkliches Futter bzw. Einstreu bezogen?</t>
  </si>
  <si>
    <t>Wie werden diese gelagert bzw. sind diese für Wildtiere (Rehe, Wildschweine, Vögel) unzugänglich?</t>
  </si>
  <si>
    <t>Woher stammt das Tränkewasser?</t>
  </si>
  <si>
    <t>Welche Desinfektionsmittel bzw. -verfahren werden im Produktionsbereich verwendet?</t>
  </si>
  <si>
    <t>Wie werden die Chemikalien gelagert (Lagerungstemperatur bzgl. Qualitätssicherung sowie Arbeitsschutz)?</t>
  </si>
  <si>
    <t>Wird die Wirkung der Desinfektion kontrolliert?</t>
  </si>
  <si>
    <t>In welchen Bereichen ist ein Reinigungs- und Desinfektionsplan vorhanden?</t>
  </si>
  <si>
    <t>Ist die Verantwortlichkeit klar definiert?</t>
  </si>
  <si>
    <t>Wird diese eingehalten?</t>
  </si>
  <si>
    <t>Wann wird diese durchgeführt?</t>
  </si>
  <si>
    <t xml:space="preserve">Wann wird diese durchgeführt? </t>
  </si>
  <si>
    <t>Wie sind die Einrichtungen für Hände R/D?</t>
  </si>
  <si>
    <t>Wann werden diese genutzt?</t>
  </si>
  <si>
    <t>Ist die Möglichkeit zum Waschen der Stiefel/ Schuhe vorhanden?</t>
  </si>
  <si>
    <t>Wie sind die Einrichtungen (Wasseranschluss mit Abfluss zur Reinigung und Desinfizierung; Desinfektionsmatten vor Abteilungen) für die R/D des Schuhwerkes?</t>
  </si>
  <si>
    <t>Welche Art von Schuhwerkdesinfektion ist vorhanden?</t>
  </si>
  <si>
    <t>Wo befindet sich die Kadaverlagerung?</t>
  </si>
  <si>
    <t>Wie erfolgt der Transport von Tierkadavern zur Kadaverlagerung?</t>
  </si>
  <si>
    <t>Ist die Größe des Lagerungsplatzes ausreichend?</t>
  </si>
  <si>
    <t>Wie werden Tierkörper gelagert?</t>
  </si>
  <si>
    <t>Ist die TKB-Kontrolle/ Zuständigkeit im Betrieb klar definiert?</t>
  </si>
  <si>
    <t>Wie lange ist die durchschnittliche Lagerungsdauer von Tierkörpern/ TKB-Abholungszyklus (Tage/  Wochen)?</t>
  </si>
  <si>
    <t>Wie gestaltet sich die Lagerung von festen Abfällen aus dem Sozialbereich?</t>
  </si>
  <si>
    <t>Wird der Müll sachgerecht entsorgt (das Verbot der Verfütterung ist gewährleistet)?</t>
  </si>
  <si>
    <t>Ist eine Güllelagerung für mindestens 180 Tage möglich?</t>
  </si>
  <si>
    <t>Wo wird die Gülle aufgefangen?</t>
  </si>
  <si>
    <t>Wie gestaltet sich die Sammel- und Lagereinrichtung für Festmist (Verordnung über Anlagen zum Umgang mit wassergefährdenden Stoffen 1, 2 (AwSV))?</t>
  </si>
  <si>
    <t>Wie werden abfließende Flüssigkeiten aufgefangen?</t>
  </si>
  <si>
    <t>Ist eine Kontrolle/ Zuständigkeit des Abtransportes im Betrieb vorhanden?</t>
  </si>
  <si>
    <t>Wird die Gülle auf andere Flächen bzw. von anderen Fahrzeugen ausgefahren (Gefahr der Kreukontamination)?</t>
  </si>
  <si>
    <t>Wie verläuft das Abwasser (z.B. aus der Stiefelwäsche) aus dem Stall?</t>
  </si>
  <si>
    <t>Besteht ein Plan zur Schadnagerbekämpfung?</t>
  </si>
  <si>
    <t>Ist die Zuständigkeit klar definiert?</t>
  </si>
  <si>
    <t>Wird dieser regelmäßig durchgeführt?</t>
  </si>
  <si>
    <t>Ist ein Quarantänisierung der eingestallten Tiere möglich?</t>
  </si>
  <si>
    <t>Wie sind Kapazität und Zustand hinsichtlich der Reinigungs- und Desinfektionsmöglichkeit vom Quarantänestall?</t>
  </si>
  <si>
    <t xml:space="preserve">Wie ist die Qualifikation der Arbeitskräfte (größtenteils*)?
</t>
  </si>
  <si>
    <t>Bestehen beim Tierhalter Kenntnisse über anzeigepflichtige Tierseuchen?</t>
  </si>
  <si>
    <t>Sind Tierhalter/ Verantwortliche Person über die Übertragungswege der ASP und der einzuhaltenden Biosicherheitsmaßnahmen aufgeklärt (TierGesG), z.B. über das Eintragen von Lebensmitteln mit Schweinefleisch?</t>
  </si>
  <si>
    <t>Besteht eine Plan zum Schutz vor biologischen Gefahren, der von der zuständigen Behörde genehmigt wurde?</t>
  </si>
  <si>
    <t>Wird das Personal bezüglich der Übertragungswege konkret belehrt (z.B. Schulungen)?</t>
  </si>
  <si>
    <t>Sind schriftliche Arbeitsanweisungen für die Tierhaltung vorhanden (z.B. SOPs)?</t>
  </si>
  <si>
    <t>Wird ein Bestandsregister geführt (Viehverkehrsverordnung – ViehVerkV)?</t>
  </si>
  <si>
    <t>Wird der Betrieb regelmäßig durch einen Tierarzt/ Tierärztin betreut (SchHaltHygV)?</t>
  </si>
  <si>
    <t>Werden regelmäßig die Fruchtbarkeitsleistungen und/ oder das Erkrankungs- und Verlustgeschehen dokumentiert und ausgewertet (SchHaltHygV)?</t>
  </si>
  <si>
    <t>Ist die Zuständigkeit dafür klar definiert?</t>
  </si>
  <si>
    <t>Wie oft werden diese Daten ausgewertet?</t>
  </si>
  <si>
    <t>Durchführungsverordnung (EU) 2023/594 mit besonderen Seuchenbekämpfungsmaßnahmen in Bezug auf die Afrikanische Schweinepest und zur Aufhebung der Durchführungsverordnung (EU) 2021/605</t>
  </si>
  <si>
    <t>Verordnung zum Schutz gegen die Schweinepest und die 
Afrikanische Schweinepest (Schweinepest-Verordnung)</t>
  </si>
  <si>
    <t>Sind die Fenster oder Öffnungen mit Fliegengittern o.Ä. ausgestattet (DVO (EU) 2023/594)?</t>
  </si>
  <si>
    <t>Welche Höhe weist der Außenzaun auf?</t>
  </si>
  <si>
    <r>
      <t>Ist die Zu</t>
    </r>
    <r>
      <rPr>
        <sz val="10"/>
        <color indexed="8"/>
        <rFont val="Arial"/>
        <family val="2"/>
      </rPr>
      <t>ständigkeit der Hände R/D klar definiert (Instandhaltung und auffüllen)</t>
    </r>
    <r>
      <rPr>
        <sz val="10"/>
        <color rgb="FF000000"/>
        <rFont val="Arial"/>
        <family val="2"/>
      </rPr>
      <t>?</t>
    </r>
  </si>
  <si>
    <t>Ist gewährleistet, dass weder Schweine aus dem Betrieb noch Wildschweine Zugang zu Abprodukten haben können?</t>
  </si>
  <si>
    <t>Werden zugekaufte (eingestallte) Tiere aus anderen Betrieben* auf ihren Gesundheitsstatus überprüft?</t>
  </si>
  <si>
    <t>Werden freiwillige ASP-Vorsorgeuntersuchungen in Hausschweinebe-
ständen, die noch nicht in Sperrzonen liegen, durchgeführt?</t>
  </si>
  <si>
    <t>Nein (bitte mit n.z. ankreuzen)</t>
  </si>
  <si>
    <t>Wird eine hohe Wildschweinpopulation um den Betrieb herum vermutet?</t>
  </si>
  <si>
    <t>HK</t>
  </si>
  <si>
    <t>Durchschnitt HK</t>
  </si>
  <si>
    <t>Anz.  mgl. Kriterien</t>
  </si>
  <si>
    <r>
      <t xml:space="preserve">Geländezaun: </t>
    </r>
    <r>
      <rPr>
        <sz val="8"/>
        <color indexed="8"/>
        <rFont val="Arial"/>
        <family val="2"/>
      </rPr>
      <t>Zaun, welcher den kompletten Schweinebetrieb begrenzt und das Betreten von unbefugten Personen verhindert. Der Auslauf wird durch den Geländezaun auch mit eingefriedet.</t>
    </r>
  </si>
  <si>
    <r>
      <t xml:space="preserve">Außenzaun: </t>
    </r>
    <r>
      <rPr>
        <sz val="8"/>
        <color indexed="8"/>
        <rFont val="Arial"/>
        <family val="2"/>
      </rPr>
      <t>Wenn der Auslauf direkt doppelt umfriedet ist, bezieht er sich auf den vom Tier entfernteren Zaun.</t>
    </r>
  </si>
  <si>
    <r>
      <t xml:space="preserve">Innenzaun: </t>
    </r>
    <r>
      <rPr>
        <sz val="8"/>
        <color indexed="8"/>
        <rFont val="Arial"/>
        <family val="2"/>
      </rPr>
      <t xml:space="preserve">Wenn der Auslauf direkt doppelt umfriedet ist, bezieht er sich auf den am Tier naheliegenden Zaun. </t>
    </r>
  </si>
  <si>
    <r>
      <t xml:space="preserve">Alle </t>
    </r>
    <r>
      <rPr>
        <sz val="16"/>
        <color indexed="53"/>
        <rFont val="Arial"/>
        <family val="2"/>
      </rPr>
      <t>orange</t>
    </r>
    <r>
      <rPr>
        <sz val="16"/>
        <rFont val="Arial"/>
        <family val="2"/>
      </rPr>
      <t xml:space="preserve"> unterlegten Felder müssen  entsprechend der Erhebungen (Kriterien)  mit "</t>
    </r>
    <r>
      <rPr>
        <b/>
        <sz val="16"/>
        <rFont val="Arial"/>
        <family val="2"/>
      </rPr>
      <t>x</t>
    </r>
    <r>
      <rPr>
        <sz val="16"/>
        <rFont val="Arial"/>
        <family val="2"/>
      </rPr>
      <t>" ausgefüllt werden</t>
    </r>
  </si>
  <si>
    <r>
      <t>Auch für nicht bewertete oder nicht zutreffende Kriterien ist ein "</t>
    </r>
    <r>
      <rPr>
        <b/>
        <sz val="16"/>
        <rFont val="Arial"/>
        <family val="2"/>
      </rPr>
      <t>x</t>
    </r>
    <r>
      <rPr>
        <sz val="16"/>
        <rFont val="Arial"/>
        <family val="2"/>
      </rPr>
      <t xml:space="preserve"> " in der entsprechenden Spalte notwendig, damit die Auswertung richtig erfolgen kann</t>
    </r>
  </si>
  <si>
    <t>Angaben zum Betrieb</t>
  </si>
  <si>
    <t>Haltungsverfahren</t>
  </si>
  <si>
    <t>Betriebsgröße</t>
  </si>
  <si>
    <t>Betriebsinhaber</t>
  </si>
  <si>
    <t>Straße</t>
  </si>
  <si>
    <t>PLZ</t>
  </si>
  <si>
    <t>Ort</t>
  </si>
  <si>
    <t>HIT-Nummer</t>
  </si>
  <si>
    <t>Erfasser</t>
  </si>
  <si>
    <t>Datum</t>
  </si>
  <si>
    <t>Literatur</t>
  </si>
  <si>
    <t>Leitlinien zur Auslauf- und Freilandhaltung von Hausschweinen unter ASP-Bedingungen</t>
  </si>
  <si>
    <t>Hygieneanalyse von Auslaufhaltung von Schweinen im ASP-Gefährdeten Gebiet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</si>
</sst>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59" x14ac:knownFonts="1">
    <font>
      <sz val="10"/>
      <name val="Arial"/>
    </font>
    <font>
      <b/>
      <sz val="10"/>
      <name val="Arial"/>
      <family val="2"/>
    </font>
    <font>
      <sz val="10"/>
      <name val="Arial"/>
      <family val="2"/>
    </font>
    <font>
      <sz val="12"/>
      <name val="Arial"/>
      <family val="2"/>
    </font>
    <font>
      <sz val="9"/>
      <color indexed="81"/>
      <name val="Tahoma"/>
      <family val="2"/>
    </font>
    <font>
      <u/>
      <sz val="9"/>
      <color indexed="81"/>
      <name val="Tahoma"/>
      <family val="2"/>
    </font>
    <font>
      <sz val="10"/>
      <color indexed="8"/>
      <name val="Arial"/>
      <family val="2"/>
    </font>
    <font>
      <b/>
      <sz val="10"/>
      <color indexed="8"/>
      <name val="Arial"/>
      <family val="2"/>
    </font>
    <font>
      <vertAlign val="superscript"/>
      <sz val="10"/>
      <color indexed="8"/>
      <name val="Arial"/>
      <family val="2"/>
    </font>
    <font>
      <sz val="11"/>
      <name val="Arial"/>
      <family val="2"/>
    </font>
    <font>
      <sz val="9"/>
      <color indexed="8"/>
      <name val="Arial"/>
      <family val="2"/>
    </font>
    <font>
      <i/>
      <sz val="10"/>
      <color indexed="8"/>
      <name val="Arial"/>
      <family val="2"/>
    </font>
    <font>
      <i/>
      <sz val="10"/>
      <name val="Arial"/>
      <family val="2"/>
    </font>
    <font>
      <b/>
      <i/>
      <sz val="9"/>
      <color indexed="8"/>
      <name val="Arial"/>
      <family val="2"/>
    </font>
    <font>
      <sz val="7"/>
      <color indexed="8"/>
      <name val="Arial"/>
      <family val="2"/>
    </font>
    <font>
      <sz val="10"/>
      <color rgb="FF000000"/>
      <name val="Arial"/>
      <family val="2"/>
    </font>
    <font>
      <sz val="7"/>
      <color rgb="FF000000"/>
      <name val="Times New Roman"/>
      <family val="1"/>
    </font>
    <font>
      <b/>
      <u/>
      <sz val="10"/>
      <color rgb="FF000000"/>
      <name val="Arial"/>
      <family val="2"/>
    </font>
    <font>
      <sz val="11"/>
      <color rgb="FF000000"/>
      <name val="Arial"/>
      <family val="2"/>
    </font>
    <font>
      <vertAlign val="superscript"/>
      <sz val="10"/>
      <color rgb="FF000000"/>
      <name val="Arial"/>
      <family val="2"/>
    </font>
    <font>
      <sz val="9"/>
      <color rgb="FF000000"/>
      <name val="Arial"/>
      <family val="2"/>
    </font>
    <font>
      <i/>
      <sz val="9"/>
      <color rgb="FF000000"/>
      <name val="Arial"/>
      <family val="2"/>
    </font>
    <font>
      <sz val="10"/>
      <color rgb="FFFF0000"/>
      <name val="Arial"/>
      <family val="2"/>
    </font>
    <font>
      <b/>
      <sz val="10"/>
      <color rgb="FF000000"/>
      <name val="Arial"/>
      <family val="2"/>
    </font>
    <font>
      <sz val="10"/>
      <color theme="9" tint="-0.249977111117893"/>
      <name val="Arial"/>
      <family val="2"/>
    </font>
    <font>
      <i/>
      <sz val="10"/>
      <color rgb="FF000000"/>
      <name val="Arial"/>
      <family val="2"/>
    </font>
    <font>
      <sz val="8"/>
      <color rgb="FF000000"/>
      <name val="Arial"/>
      <family val="2"/>
    </font>
    <font>
      <sz val="11"/>
      <color indexed="81"/>
      <name val="Tahoma"/>
      <family val="2"/>
    </font>
    <font>
      <b/>
      <sz val="11"/>
      <color indexed="81"/>
      <name val="Tahoma"/>
      <family val="2"/>
    </font>
    <font>
      <sz val="9"/>
      <name val="Arial"/>
      <family val="2"/>
    </font>
    <font>
      <b/>
      <sz val="9"/>
      <color indexed="81"/>
      <name val="Tahoma"/>
      <family val="2"/>
    </font>
    <font>
      <sz val="11"/>
      <color theme="0"/>
      <name val="Calibri"/>
      <family val="2"/>
      <scheme val="minor"/>
    </font>
    <font>
      <b/>
      <sz val="12"/>
      <color rgb="FF000000"/>
      <name val="Arial"/>
      <family val="2"/>
    </font>
    <font>
      <sz val="12"/>
      <color rgb="FF000000"/>
      <name val="Arial"/>
      <family val="2"/>
    </font>
    <font>
      <sz val="12"/>
      <color indexed="8"/>
      <name val="Arial"/>
      <family val="2"/>
    </font>
    <font>
      <b/>
      <sz val="12"/>
      <name val="Arial"/>
      <family val="2"/>
    </font>
    <font>
      <sz val="12"/>
      <color rgb="FFFF0000"/>
      <name val="Arial"/>
      <family val="2"/>
    </font>
    <font>
      <i/>
      <sz val="12"/>
      <color indexed="8"/>
      <name val="Arial"/>
      <family val="2"/>
    </font>
    <font>
      <sz val="12"/>
      <color rgb="FF000000"/>
      <name val="Times New Roman"/>
      <family val="1"/>
    </font>
    <font>
      <sz val="12"/>
      <color rgb="FF000000"/>
      <name val="Courier New"/>
      <family val="3"/>
    </font>
    <font>
      <b/>
      <sz val="16"/>
      <color rgb="FF000000"/>
      <name val="Arial"/>
      <family val="2"/>
    </font>
    <font>
      <sz val="16"/>
      <color rgb="FF000000"/>
      <name val="Arial"/>
      <family val="2"/>
    </font>
    <font>
      <vertAlign val="superscript"/>
      <sz val="16"/>
      <color rgb="FF000000"/>
      <name val="Arial"/>
      <family val="2"/>
    </font>
    <font>
      <sz val="16"/>
      <color indexed="8"/>
      <name val="Arial"/>
      <family val="2"/>
    </font>
    <font>
      <sz val="16"/>
      <name val="Arial"/>
      <family val="2"/>
    </font>
    <font>
      <b/>
      <sz val="16"/>
      <name val="Arial"/>
      <family val="2"/>
    </font>
    <font>
      <sz val="16"/>
      <color indexed="53"/>
      <name val="Arial"/>
      <family val="2"/>
    </font>
    <font>
      <i/>
      <sz val="12"/>
      <color rgb="FF000000"/>
      <name val="Arial"/>
      <family val="2"/>
    </font>
    <font>
      <sz val="16"/>
      <color rgb="FFFF0000"/>
      <name val="Arial"/>
      <family val="2"/>
    </font>
    <font>
      <sz val="16"/>
      <color theme="0" tint="-0.499984740745262"/>
      <name val="Arial"/>
      <family val="2"/>
    </font>
    <font>
      <sz val="16"/>
      <color theme="5" tint="0.39997558519241921"/>
      <name val="Arial"/>
      <family val="2"/>
    </font>
    <font>
      <sz val="16"/>
      <color rgb="FFD7D200"/>
      <name val="Arial"/>
      <family val="2"/>
    </font>
    <font>
      <sz val="9"/>
      <color indexed="81"/>
      <name val="Arial"/>
      <family val="2"/>
    </font>
    <font>
      <sz val="10"/>
      <color theme="0"/>
      <name val="Arial"/>
      <family val="2"/>
    </font>
    <font>
      <sz val="10"/>
      <color theme="0" tint="-4.9989318521683403E-2"/>
      <name val="Arial"/>
      <family val="2"/>
    </font>
    <font>
      <i/>
      <sz val="8"/>
      <color rgb="FF000000"/>
      <name val="Arial"/>
      <family val="2"/>
    </font>
    <font>
      <sz val="8"/>
      <color indexed="8"/>
      <name val="Arial"/>
      <family val="2"/>
    </font>
    <font>
      <sz val="8"/>
      <name val="Arial"/>
      <family val="2"/>
    </font>
    <font>
      <b/>
      <sz val="2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patternFill>
    </fill>
    <fill>
      <patternFill patternType="solid">
        <fgColor theme="8" tint="0.39997558519241921"/>
        <bgColor indexed="64"/>
      </patternFill>
    </fill>
    <fill>
      <patternFill patternType="solid">
        <fgColor theme="9" tint="0.79998168889431442"/>
        <bgColor indexed="64"/>
      </patternFill>
    </fill>
  </fills>
  <borders count="35">
    <border>
      <left/>
      <right/>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diagonal/>
    </border>
    <border>
      <left/>
      <right/>
      <top style="thin">
        <color theme="0" tint="-0.34998626667073579"/>
      </top>
      <bottom style="thin">
        <color theme="0" tint="-0.34998626667073579"/>
      </bottom>
      <diagonal/>
    </border>
    <border>
      <left/>
      <right/>
      <top style="thin">
        <color theme="1" tint="4.9989318521683403E-2"/>
      </top>
      <bottom/>
      <diagonal/>
    </border>
    <border>
      <left/>
      <right/>
      <top style="thin">
        <color theme="0" tint="-0.34998626667073579"/>
      </top>
      <bottom/>
      <diagonal/>
    </border>
    <border>
      <left/>
      <right/>
      <top style="thin">
        <color theme="1" tint="4.9989318521683403E-2"/>
      </top>
      <bottom style="thin">
        <color theme="0" tint="-0.34998626667073579"/>
      </bottom>
      <diagonal/>
    </border>
    <border>
      <left/>
      <right/>
      <top/>
      <bottom style="thin">
        <color theme="1" tint="4.9989318521683403E-2"/>
      </bottom>
      <diagonal/>
    </border>
    <border>
      <left/>
      <right/>
      <top/>
      <bottom style="thin">
        <color theme="0" tint="-0.34998626667073579"/>
      </bottom>
      <diagonal/>
    </border>
    <border>
      <left style="thin">
        <color theme="0" tint="-0.34998626667073579"/>
      </left>
      <right style="thin">
        <color theme="0" tint="-0.34998626667073579"/>
      </right>
      <top style="thin">
        <color theme="1" tint="4.9989318521683403E-2"/>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1" tint="4.9989318521683403E-2"/>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double">
        <color indexed="64"/>
      </right>
      <top style="double">
        <color indexed="64"/>
      </top>
      <bottom style="thin">
        <color indexed="64"/>
      </bottom>
      <diagonal/>
    </border>
  </borders>
  <cellStyleXfs count="2">
    <xf numFmtId="0" fontId="0" fillId="0" borderId="0"/>
    <xf numFmtId="0" fontId="31" fillId="7" borderId="0" applyNumberFormat="0" applyBorder="0" applyAlignment="0" applyProtection="0"/>
  </cellStyleXfs>
  <cellXfs count="270">
    <xf numFmtId="0" fontId="0" fillId="0" borderId="0" xfId="0"/>
    <xf numFmtId="0" fontId="1" fillId="0" borderId="0" xfId="0" applyFont="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10" xfId="0" applyBorder="1"/>
    <xf numFmtId="0" fontId="2" fillId="0" borderId="0" xfId="0" applyFont="1"/>
    <xf numFmtId="0" fontId="15" fillId="0" borderId="0" xfId="0" applyFont="1" applyAlignment="1">
      <alignment vertical="center"/>
    </xf>
    <xf numFmtId="0" fontId="2" fillId="0" borderId="0" xfId="0" applyFont="1" applyAlignment="1">
      <alignment wrapText="1"/>
    </xf>
    <xf numFmtId="0" fontId="15" fillId="0" borderId="0" xfId="0" applyFont="1" applyAlignment="1">
      <alignment vertical="center" wrapText="1"/>
    </xf>
    <xf numFmtId="0" fontId="2" fillId="3" borderId="1" xfId="0" applyFont="1" applyFill="1" applyBorder="1"/>
    <xf numFmtId="0" fontId="2" fillId="2" borderId="1" xfId="0" applyFont="1" applyFill="1" applyBorder="1"/>
    <xf numFmtId="0" fontId="0" fillId="0" borderId="0" xfId="0" applyAlignment="1">
      <alignment horizontal="left"/>
    </xf>
    <xf numFmtId="0" fontId="0" fillId="0" borderId="0" xfId="0" applyAlignment="1">
      <alignment horizontal="left" vertical="top"/>
    </xf>
    <xf numFmtId="0" fontId="15" fillId="0" borderId="0" xfId="0" applyFont="1" applyAlignment="1">
      <alignment horizontal="left" vertical="center"/>
    </xf>
    <xf numFmtId="0" fontId="2" fillId="0" borderId="5" xfId="0" applyFont="1" applyBorder="1"/>
    <xf numFmtId="0" fontId="0" fillId="0" borderId="5" xfId="0" applyBorder="1" applyAlignment="1">
      <alignment horizontal="left"/>
    </xf>
    <xf numFmtId="0" fontId="15" fillId="0" borderId="5" xfId="0" applyFont="1" applyBorder="1" applyAlignment="1">
      <alignment horizontal="left" vertical="center"/>
    </xf>
    <xf numFmtId="0" fontId="15" fillId="0" borderId="5" xfId="0" applyFont="1" applyBorder="1" applyAlignment="1">
      <alignment horizontal="left" vertical="top"/>
    </xf>
    <xf numFmtId="0" fontId="15" fillId="0" borderId="0" xfId="0" applyFont="1" applyAlignment="1">
      <alignment horizontal="left" vertical="center" indent="1"/>
    </xf>
    <xf numFmtId="0" fontId="9" fillId="0" borderId="0" xfId="0" applyFont="1" applyAlignment="1">
      <alignment vertical="center"/>
    </xf>
    <xf numFmtId="0" fontId="9" fillId="0" borderId="0" xfId="0" applyFont="1" applyAlignment="1">
      <alignment horizontal="left" vertical="center"/>
    </xf>
    <xf numFmtId="0" fontId="9" fillId="0" borderId="0" xfId="0" applyFont="1"/>
    <xf numFmtId="0" fontId="18" fillId="0" borderId="0" xfId="0" applyFont="1"/>
    <xf numFmtId="0" fontId="15" fillId="0" borderId="5" xfId="0" applyFont="1" applyBorder="1" applyAlignment="1">
      <alignment horizontal="justify" vertical="center"/>
    </xf>
    <xf numFmtId="0" fontId="0" fillId="4" borderId="5" xfId="0" applyFill="1" applyBorder="1"/>
    <xf numFmtId="0" fontId="0" fillId="0" borderId="0" xfId="0" applyAlignment="1">
      <alignment wrapText="1"/>
    </xf>
    <xf numFmtId="0" fontId="20" fillId="0" borderId="0" xfId="0" applyFont="1" applyAlignment="1">
      <alignment horizontal="justify" vertical="center"/>
    </xf>
    <xf numFmtId="0" fontId="21" fillId="0" borderId="0" xfId="0" applyFont="1" applyAlignment="1">
      <alignment horizontal="justify" vertical="center"/>
    </xf>
    <xf numFmtId="0" fontId="15" fillId="0" borderId="5" xfId="0" applyFont="1" applyBorder="1" applyAlignment="1">
      <alignment horizontal="left" vertical="center" wrapText="1"/>
    </xf>
    <xf numFmtId="0" fontId="2" fillId="4" borderId="5" xfId="0" applyFont="1" applyFill="1" applyBorder="1"/>
    <xf numFmtId="0" fontId="17" fillId="0" borderId="0" xfId="0" applyFont="1" applyAlignment="1">
      <alignment vertical="center"/>
    </xf>
    <xf numFmtId="0" fontId="2" fillId="0" borderId="3" xfId="0" applyFont="1" applyBorder="1"/>
    <xf numFmtId="0" fontId="0" fillId="4" borderId="12" xfId="0" applyFill="1" applyBorder="1"/>
    <xf numFmtId="0" fontId="0" fillId="0" borderId="15" xfId="0" applyBorder="1"/>
    <xf numFmtId="0" fontId="25" fillId="0" borderId="0" xfId="0" applyFont="1"/>
    <xf numFmtId="0" fontId="25" fillId="0" borderId="0" xfId="0" applyFont="1" applyAlignment="1">
      <alignment horizontal="left" vertical="center" indent="4"/>
    </xf>
    <xf numFmtId="0" fontId="15" fillId="0" borderId="5" xfId="0" applyFont="1" applyBorder="1" applyAlignment="1">
      <alignment horizontal="left" vertical="center" indent="1"/>
    </xf>
    <xf numFmtId="0" fontId="15" fillId="0" borderId="0" xfId="0" applyFont="1" applyAlignment="1">
      <alignment horizontal="left" vertical="center" wrapText="1"/>
    </xf>
    <xf numFmtId="0" fontId="15" fillId="0" borderId="7" xfId="0" applyFont="1" applyBorder="1" applyAlignment="1">
      <alignment horizontal="left" vertical="center"/>
    </xf>
    <xf numFmtId="0" fontId="0" fillId="0" borderId="2" xfId="0" applyBorder="1" applyAlignment="1">
      <alignment horizontal="left" vertical="top"/>
    </xf>
    <xf numFmtId="0" fontId="2" fillId="2" borderId="1" xfId="0" applyFont="1" applyFill="1" applyBorder="1" applyAlignment="1">
      <alignment horizontal="left" vertical="top"/>
    </xf>
    <xf numFmtId="0" fontId="15" fillId="4" borderId="0" xfId="0" applyFont="1" applyFill="1" applyAlignment="1">
      <alignment horizontal="left" vertical="center" indent="1"/>
    </xf>
    <xf numFmtId="0" fontId="15" fillId="0" borderId="5" xfId="0" applyFont="1" applyBorder="1" applyAlignment="1">
      <alignment vertical="top"/>
    </xf>
    <xf numFmtId="0" fontId="6" fillId="0" borderId="5" xfId="0" applyFont="1" applyBorder="1" applyAlignment="1">
      <alignment horizontal="left" vertical="center"/>
    </xf>
    <xf numFmtId="0" fontId="29" fillId="0" borderId="0" xfId="0" applyFont="1" applyAlignment="1">
      <alignment wrapText="1"/>
    </xf>
    <xf numFmtId="0" fontId="33" fillId="0" borderId="0" xfId="0" applyFont="1" applyAlignment="1">
      <alignment horizontal="justify" vertical="center"/>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2" borderId="1" xfId="0" applyFont="1" applyFill="1" applyBorder="1"/>
    <xf numFmtId="0" fontId="3" fillId="3" borderId="1" xfId="0" applyFont="1" applyFill="1" applyBorder="1"/>
    <xf numFmtId="0" fontId="3" fillId="0" borderId="2" xfId="0" applyFont="1" applyBorder="1"/>
    <xf numFmtId="0" fontId="32" fillId="0" borderId="0" xfId="0" applyFont="1" applyAlignment="1">
      <alignment horizontal="left" vertical="center"/>
    </xf>
    <xf numFmtId="0" fontId="33" fillId="0" borderId="0" xfId="0" applyFont="1" applyAlignment="1">
      <alignment vertical="center"/>
    </xf>
    <xf numFmtId="0" fontId="36" fillId="4" borderId="5" xfId="0" applyFont="1" applyFill="1" applyBorder="1"/>
    <xf numFmtId="0" fontId="36" fillId="4" borderId="11" xfId="0" applyFont="1" applyFill="1" applyBorder="1"/>
    <xf numFmtId="0" fontId="3" fillId="0" borderId="5" xfId="0" applyFont="1" applyBorder="1"/>
    <xf numFmtId="0" fontId="3" fillId="4" borderId="5" xfId="0" applyFont="1" applyFill="1" applyBorder="1"/>
    <xf numFmtId="0" fontId="3" fillId="5" borderId="0" xfId="0" applyFont="1" applyFill="1" applyAlignment="1">
      <alignment horizontal="left" vertical="top"/>
    </xf>
    <xf numFmtId="0" fontId="33" fillId="0" borderId="5" xfId="0" applyFont="1" applyBorder="1" applyAlignment="1">
      <alignment vertical="center"/>
    </xf>
    <xf numFmtId="0" fontId="33" fillId="0" borderId="5" xfId="0" applyFont="1" applyBorder="1" applyAlignment="1">
      <alignment vertical="center" wrapText="1"/>
    </xf>
    <xf numFmtId="0" fontId="33" fillId="0" borderId="5" xfId="0" applyFont="1" applyBorder="1" applyAlignment="1">
      <alignment horizontal="justify" vertical="center"/>
    </xf>
    <xf numFmtId="0" fontId="33" fillId="0" borderId="5" xfId="0" applyFont="1" applyBorder="1" applyAlignment="1">
      <alignment horizontal="left" vertical="center"/>
    </xf>
    <xf numFmtId="0" fontId="3" fillId="0" borderId="0" xfId="0" applyFont="1" applyAlignment="1">
      <alignment horizontal="left"/>
    </xf>
    <xf numFmtId="0" fontId="33" fillId="0" borderId="5" xfId="0" applyFont="1" applyBorder="1" applyAlignment="1">
      <alignment horizontal="left" vertical="center" wrapText="1"/>
    </xf>
    <xf numFmtId="0" fontId="3" fillId="0" borderId="3" xfId="0" applyFont="1" applyBorder="1"/>
    <xf numFmtId="0" fontId="3" fillId="0" borderId="1" xfId="0" applyFont="1" applyBorder="1" applyAlignment="1">
      <alignment horizontal="left" vertical="top"/>
    </xf>
    <xf numFmtId="0" fontId="3" fillId="0" borderId="2" xfId="0" applyFont="1" applyBorder="1" applyAlignment="1">
      <alignment horizontal="left" vertical="top"/>
    </xf>
    <xf numFmtId="0" fontId="39" fillId="0" borderId="0" xfId="0" applyFont="1" applyAlignment="1">
      <alignment horizontal="left" vertical="center" indent="15"/>
    </xf>
    <xf numFmtId="0" fontId="33" fillId="0" borderId="5" xfId="0" applyFont="1" applyBorder="1"/>
    <xf numFmtId="165" fontId="2" fillId="0" borderId="0" xfId="0" applyNumberFormat="1" applyFont="1"/>
    <xf numFmtId="165" fontId="3" fillId="0" borderId="0" xfId="0" applyNumberFormat="1" applyFont="1"/>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wrapText="1"/>
    </xf>
    <xf numFmtId="0" fontId="42" fillId="0" borderId="0" xfId="0" applyFont="1" applyAlignment="1">
      <alignment horizontal="justify" vertical="center"/>
    </xf>
    <xf numFmtId="0" fontId="42" fillId="0" borderId="0" xfId="0" applyFont="1"/>
    <xf numFmtId="0" fontId="44" fillId="0" borderId="0" xfId="0" applyFont="1"/>
    <xf numFmtId="0" fontId="45" fillId="0" borderId="0" xfId="0" applyFont="1"/>
    <xf numFmtId="0" fontId="44" fillId="0" borderId="0" xfId="0" applyFont="1" applyAlignment="1">
      <alignment vertical="center"/>
    </xf>
    <xf numFmtId="0" fontId="45" fillId="0" borderId="0" xfId="0" applyFont="1" applyAlignment="1">
      <alignment vertical="center"/>
    </xf>
    <xf numFmtId="0" fontId="45" fillId="0" borderId="0" xfId="0" applyFont="1" applyAlignment="1">
      <alignment horizontal="left" vertical="center"/>
    </xf>
    <xf numFmtId="0" fontId="40" fillId="0" borderId="0" xfId="0" applyFont="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center" wrapText="1" indent="2"/>
    </xf>
    <xf numFmtId="0" fontId="44" fillId="0" borderId="0" xfId="0" applyFont="1" applyAlignment="1">
      <alignment horizontal="left" vertical="center"/>
    </xf>
    <xf numFmtId="0" fontId="2" fillId="0" borderId="5" xfId="0" applyFont="1" applyBorder="1" applyAlignment="1">
      <alignment wrapText="1"/>
    </xf>
    <xf numFmtId="0" fontId="44" fillId="0" borderId="0" xfId="0" applyFont="1" applyAlignment="1">
      <alignment vertical="center" wrapText="1"/>
    </xf>
    <xf numFmtId="0" fontId="45" fillId="0" borderId="0" xfId="0" applyFont="1" applyAlignment="1">
      <alignment horizontal="left" vertical="top"/>
    </xf>
    <xf numFmtId="0" fontId="23" fillId="0" borderId="0" xfId="0" applyFont="1"/>
    <xf numFmtId="0" fontId="22" fillId="0" borderId="0" xfId="0" applyFont="1"/>
    <xf numFmtId="0" fontId="15" fillId="0" borderId="5" xfId="0" applyFont="1" applyBorder="1" applyAlignment="1">
      <alignment vertical="center"/>
    </xf>
    <xf numFmtId="0" fontId="15" fillId="0" borderId="0" xfId="0" applyFont="1" applyAlignment="1">
      <alignment horizontal="left" vertical="top" wrapText="1" indent="4"/>
    </xf>
    <xf numFmtId="0" fontId="2" fillId="0" borderId="5" xfId="0" applyFont="1" applyBorder="1" applyAlignment="1">
      <alignment horizontal="left"/>
    </xf>
    <xf numFmtId="0" fontId="2" fillId="0" borderId="0" xfId="0" applyFont="1" applyAlignment="1">
      <alignment horizontal="left" vertical="top"/>
    </xf>
    <xf numFmtId="0" fontId="2" fillId="5" borderId="25" xfId="0" applyFont="1" applyFill="1" applyBorder="1" applyAlignment="1">
      <alignment horizontal="left" vertical="top"/>
    </xf>
    <xf numFmtId="0" fontId="2" fillId="0" borderId="25" xfId="0" applyFont="1" applyBorder="1" applyAlignment="1">
      <alignment horizontal="left" vertical="top"/>
    </xf>
    <xf numFmtId="0" fontId="2" fillId="0" borderId="25" xfId="0" applyFont="1" applyBorder="1" applyAlignment="1">
      <alignment horizontal="left"/>
    </xf>
    <xf numFmtId="0" fontId="2" fillId="5" borderId="22" xfId="0" applyFont="1" applyFill="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left"/>
    </xf>
    <xf numFmtId="0" fontId="2" fillId="0" borderId="24" xfId="0" applyFont="1" applyBorder="1" applyAlignment="1">
      <alignment horizontal="left" vertical="center"/>
    </xf>
    <xf numFmtId="0" fontId="2" fillId="0" borderId="24"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1" fillId="0" borderId="0" xfId="0" applyFont="1" applyAlignment="1">
      <alignment horizontal="left" vertical="center"/>
    </xf>
    <xf numFmtId="0" fontId="1" fillId="3" borderId="0" xfId="0" applyFont="1" applyFill="1" applyAlignment="1">
      <alignment horizontal="left" vertical="center"/>
    </xf>
    <xf numFmtId="0" fontId="23" fillId="0" borderId="0" xfId="0" applyFont="1" applyAlignment="1">
      <alignment horizontal="left" vertical="center" wrapText="1"/>
    </xf>
    <xf numFmtId="0" fontId="15" fillId="0" borderId="25" xfId="0" applyFont="1" applyBorder="1" applyAlignment="1">
      <alignment horizontal="left" vertical="center" wrapText="1"/>
    </xf>
    <xf numFmtId="0" fontId="15" fillId="0" borderId="22" xfId="0" applyFont="1" applyBorder="1" applyAlignment="1">
      <alignment horizontal="left" vertical="center" wrapText="1"/>
    </xf>
    <xf numFmtId="0" fontId="23"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4" xfId="0" applyFont="1" applyBorder="1" applyAlignment="1">
      <alignment horizontal="left" vertical="center" wrapText="1"/>
    </xf>
    <xf numFmtId="0" fontId="1" fillId="2" borderId="0" xfId="0" applyFont="1" applyFill="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xf>
    <xf numFmtId="165" fontId="2" fillId="0" borderId="0" xfId="0" applyNumberFormat="1" applyFont="1" applyAlignment="1" applyProtection="1">
      <alignment horizontal="left"/>
      <protection hidden="1"/>
    </xf>
    <xf numFmtId="0" fontId="2" fillId="0" borderId="23" xfId="0" applyFont="1" applyBorder="1" applyAlignment="1">
      <alignment horizontal="left"/>
    </xf>
    <xf numFmtId="164" fontId="53" fillId="7" borderId="23" xfId="1" applyNumberFormat="1" applyFont="1" applyBorder="1" applyAlignment="1">
      <alignment horizontal="left"/>
    </xf>
    <xf numFmtId="164" fontId="53" fillId="0" borderId="23" xfId="1" applyNumberFormat="1" applyFont="1" applyFill="1" applyBorder="1" applyAlignment="1">
      <alignment horizontal="left"/>
    </xf>
    <xf numFmtId="0" fontId="54" fillId="0" borderId="0" xfId="0" applyFont="1" applyAlignment="1">
      <alignment horizontal="left"/>
    </xf>
    <xf numFmtId="0" fontId="2" fillId="5" borderId="0" xfId="0" applyFont="1" applyFill="1" applyAlignment="1">
      <alignment horizontal="left" wrapText="1"/>
    </xf>
    <xf numFmtId="0" fontId="2" fillId="5" borderId="0" xfId="0" applyFont="1" applyFill="1" applyAlignment="1">
      <alignment horizontal="left"/>
    </xf>
    <xf numFmtId="164" fontId="53" fillId="7" borderId="0" xfId="1" applyNumberFormat="1" applyFont="1" applyAlignment="1">
      <alignment horizontal="left"/>
    </xf>
    <xf numFmtId="0" fontId="1" fillId="0" borderId="0" xfId="0" applyFont="1" applyAlignment="1">
      <alignment horizontal="left"/>
    </xf>
    <xf numFmtId="2" fontId="2" fillId="0" borderId="28" xfId="0" applyNumberFormat="1" applyFont="1" applyBorder="1" applyAlignment="1">
      <alignment horizontal="left" vertical="center" wrapText="1"/>
    </xf>
    <xf numFmtId="2" fontId="2" fillId="0" borderId="29" xfId="0" applyNumberFormat="1" applyFont="1" applyBorder="1" applyAlignment="1">
      <alignment horizontal="left"/>
    </xf>
    <xf numFmtId="2" fontId="2" fillId="0" borderId="29" xfId="0" applyNumberFormat="1" applyFont="1" applyBorder="1" applyAlignment="1">
      <alignment horizontal="left" vertical="top" wrapText="1"/>
    </xf>
    <xf numFmtId="2" fontId="2" fillId="0" borderId="24" xfId="0" applyNumberFormat="1" applyFont="1" applyBorder="1" applyAlignment="1">
      <alignment horizontal="left" vertical="top"/>
    </xf>
    <xf numFmtId="2" fontId="1" fillId="0" borderId="26" xfId="0" applyNumberFormat="1" applyFont="1" applyBorder="1" applyAlignment="1">
      <alignment horizontal="left" vertical="top" wrapText="1"/>
    </xf>
    <xf numFmtId="2" fontId="2" fillId="0" borderId="30" xfId="0" applyNumberFormat="1" applyFont="1" applyBorder="1" applyAlignment="1">
      <alignment horizontal="left" vertical="top" wrapText="1"/>
    </xf>
    <xf numFmtId="2" fontId="2" fillId="0" borderId="31" xfId="0" applyNumberFormat="1" applyFont="1" applyBorder="1" applyAlignment="1">
      <alignment horizontal="left" vertical="top" wrapText="1"/>
    </xf>
    <xf numFmtId="164" fontId="2" fillId="0" borderId="28" xfId="0" applyNumberFormat="1" applyFont="1" applyBorder="1" applyAlignment="1">
      <alignment horizontal="left" vertical="top"/>
    </xf>
    <xf numFmtId="164" fontId="2" fillId="0" borderId="29" xfId="0" applyNumberFormat="1" applyFont="1" applyBorder="1" applyAlignment="1">
      <alignment horizontal="left" vertical="top"/>
    </xf>
    <xf numFmtId="164" fontId="2" fillId="0" borderId="24" xfId="0" applyNumberFormat="1" applyFont="1" applyBorder="1" applyAlignment="1">
      <alignment horizontal="left" vertical="top"/>
    </xf>
    <xf numFmtId="164" fontId="2" fillId="0" borderId="26" xfId="0" applyNumberFormat="1" applyFont="1" applyBorder="1" applyAlignment="1">
      <alignment horizontal="left" vertical="top"/>
    </xf>
    <xf numFmtId="164" fontId="2" fillId="0" borderId="30" xfId="0" applyNumberFormat="1" applyFont="1" applyBorder="1" applyAlignment="1">
      <alignment horizontal="left" vertical="top"/>
    </xf>
    <xf numFmtId="164" fontId="2" fillId="0" borderId="31" xfId="0" applyNumberFormat="1" applyFont="1" applyBorder="1" applyAlignment="1">
      <alignment horizontal="left" vertical="top"/>
    </xf>
    <xf numFmtId="0" fontId="55" fillId="0" borderId="0" xfId="0" applyFont="1" applyAlignment="1">
      <alignment horizontal="justify" vertical="center"/>
    </xf>
    <xf numFmtId="0" fontId="57" fillId="0" borderId="0" xfId="0" applyFont="1" applyAlignment="1">
      <alignment wrapText="1"/>
    </xf>
    <xf numFmtId="165" fontId="1" fillId="0" borderId="0" xfId="0" applyNumberFormat="1" applyFont="1" applyAlignment="1" applyProtection="1">
      <alignment horizontal="left" vertical="center"/>
      <protection hidden="1"/>
    </xf>
    <xf numFmtId="165" fontId="2" fillId="0" borderId="25" xfId="0" applyNumberFormat="1" applyFont="1" applyBorder="1" applyAlignment="1" applyProtection="1">
      <alignment horizontal="left" vertical="top"/>
      <protection hidden="1"/>
    </xf>
    <xf numFmtId="165" fontId="2" fillId="0" borderId="22" xfId="0" applyNumberFormat="1" applyFont="1" applyBorder="1" applyAlignment="1" applyProtection="1">
      <alignment horizontal="left" vertical="top"/>
      <protection hidden="1"/>
    </xf>
    <xf numFmtId="165" fontId="2" fillId="0" borderId="24" xfId="0" applyNumberFormat="1" applyFont="1" applyBorder="1" applyAlignment="1" applyProtection="1">
      <alignment horizontal="left" vertical="top"/>
      <protection hidden="1"/>
    </xf>
    <xf numFmtId="165" fontId="2" fillId="0" borderId="26" xfId="0" applyNumberFormat="1" applyFont="1" applyBorder="1" applyAlignment="1" applyProtection="1">
      <alignment horizontal="left" vertical="top"/>
      <protection hidden="1"/>
    </xf>
    <xf numFmtId="165" fontId="2" fillId="0" borderId="27" xfId="0" applyNumberFormat="1" applyFont="1" applyBorder="1" applyAlignment="1" applyProtection="1">
      <alignment horizontal="left" vertical="top"/>
      <protection hidden="1"/>
    </xf>
    <xf numFmtId="165" fontId="53" fillId="0" borderId="23" xfId="1" applyNumberFormat="1" applyFont="1" applyFill="1" applyBorder="1" applyAlignment="1" applyProtection="1">
      <alignment horizontal="left"/>
      <protection hidden="1"/>
    </xf>
    <xf numFmtId="164" fontId="53" fillId="0" borderId="25" xfId="0" applyNumberFormat="1" applyFont="1" applyBorder="1" applyAlignment="1">
      <alignment vertical="top"/>
    </xf>
    <xf numFmtId="164" fontId="53" fillId="0" borderId="22" xfId="0" applyNumberFormat="1" applyFont="1" applyBorder="1" applyAlignment="1">
      <alignment vertical="top"/>
    </xf>
    <xf numFmtId="164" fontId="53" fillId="0" borderId="24" xfId="0" applyNumberFormat="1" applyFont="1" applyBorder="1" applyAlignment="1">
      <alignment vertical="top"/>
    </xf>
    <xf numFmtId="164" fontId="53" fillId="0" borderId="26" xfId="0" applyNumberFormat="1" applyFont="1" applyBorder="1" applyAlignment="1">
      <alignment vertical="top"/>
    </xf>
    <xf numFmtId="164" fontId="53" fillId="0" borderId="27" xfId="0" applyNumberFormat="1" applyFont="1" applyBorder="1" applyAlignment="1">
      <alignment vertical="top"/>
    </xf>
    <xf numFmtId="0" fontId="0" fillId="4" borderId="5" xfId="0" applyFill="1" applyBorder="1" applyProtection="1">
      <protection locked="0"/>
    </xf>
    <xf numFmtId="0" fontId="0" fillId="0" borderId="0" xfId="0" applyProtection="1">
      <protection locked="0"/>
    </xf>
    <xf numFmtId="0" fontId="3" fillId="0" borderId="0" xfId="0" applyFont="1" applyProtection="1">
      <protection hidden="1"/>
    </xf>
    <xf numFmtId="0" fontId="3" fillId="2" borderId="1" xfId="0" applyFont="1" applyFill="1" applyBorder="1" applyProtection="1">
      <protection hidden="1"/>
    </xf>
    <xf numFmtId="0" fontId="3" fillId="0" borderId="2" xfId="0" applyFont="1" applyBorder="1" applyProtection="1">
      <protection hidden="1"/>
    </xf>
    <xf numFmtId="0" fontId="3" fillId="8" borderId="0" xfId="0" applyFont="1" applyFill="1" applyProtection="1">
      <protection hidden="1"/>
    </xf>
    <xf numFmtId="0" fontId="3" fillId="6" borderId="0" xfId="0" applyFont="1" applyFill="1" applyProtection="1">
      <protection hidden="1"/>
    </xf>
    <xf numFmtId="0" fontId="0" fillId="0" borderId="0" xfId="0" applyProtection="1">
      <protection hidden="1"/>
    </xf>
    <xf numFmtId="0" fontId="57" fillId="0" borderId="0" xfId="0" applyFont="1" applyAlignment="1" applyProtection="1">
      <alignment wrapText="1"/>
      <protection locked="0"/>
    </xf>
    <xf numFmtId="0" fontId="0" fillId="4" borderId="12" xfId="0" applyFill="1" applyBorder="1" applyProtection="1">
      <protection locked="0"/>
    </xf>
    <xf numFmtId="0" fontId="22" fillId="4" borderId="11" xfId="0" applyFont="1" applyFill="1" applyBorder="1" applyProtection="1">
      <protection locked="0"/>
    </xf>
    <xf numFmtId="0" fontId="2" fillId="4" borderId="5" xfId="0" applyFont="1" applyFill="1" applyBorder="1" applyProtection="1">
      <protection locked="0"/>
    </xf>
    <xf numFmtId="0" fontId="22" fillId="4" borderId="5" xfId="0" applyFont="1" applyFill="1" applyBorder="1" applyProtection="1">
      <protection locked="0"/>
    </xf>
    <xf numFmtId="0" fontId="24" fillId="4" borderId="5" xfId="0" applyFont="1" applyFill="1" applyBorder="1" applyProtection="1">
      <protection locked="0"/>
    </xf>
    <xf numFmtId="0" fontId="2" fillId="2" borderId="1" xfId="0" applyFont="1" applyFill="1" applyBorder="1" applyProtection="1">
      <protection hidden="1"/>
    </xf>
    <xf numFmtId="0" fontId="0" fillId="0" borderId="2" xfId="0" applyBorder="1" applyProtection="1">
      <protection hidden="1"/>
    </xf>
    <xf numFmtId="0" fontId="36" fillId="4" borderId="5" xfId="0" applyFont="1" applyFill="1" applyBorder="1" applyProtection="1">
      <protection locked="0"/>
    </xf>
    <xf numFmtId="0" fontId="36" fillId="4" borderId="11" xfId="0" applyFont="1" applyFill="1" applyBorder="1" applyProtection="1">
      <protection locked="0"/>
    </xf>
    <xf numFmtId="0" fontId="3" fillId="4" borderId="5" xfId="0" applyFont="1" applyFill="1" applyBorder="1" applyProtection="1">
      <protection locked="0"/>
    </xf>
    <xf numFmtId="0" fontId="0" fillId="0" borderId="1" xfId="0" applyBorder="1"/>
    <xf numFmtId="0" fontId="15" fillId="0" borderId="7" xfId="0" applyFont="1" applyBorder="1" applyAlignment="1">
      <alignment vertical="center"/>
    </xf>
    <xf numFmtId="0" fontId="0" fillId="4" borderId="7" xfId="0" applyFill="1" applyBorder="1"/>
    <xf numFmtId="0" fontId="15" fillId="0" borderId="7" xfId="0" applyFont="1" applyBorder="1"/>
    <xf numFmtId="0" fontId="15" fillId="0" borderId="7" xfId="0" applyFont="1" applyBorder="1" applyAlignment="1">
      <alignment horizontal="left" vertical="center" indent="1"/>
    </xf>
    <xf numFmtId="0" fontId="0" fillId="4" borderId="7" xfId="0" applyFill="1" applyBorder="1" applyProtection="1">
      <protection locked="0"/>
    </xf>
    <xf numFmtId="0" fontId="0" fillId="0" borderId="7" xfId="0" applyBorder="1" applyProtection="1">
      <protection locked="0"/>
    </xf>
    <xf numFmtId="0" fontId="2" fillId="0" borderId="7" xfId="0" applyFont="1" applyBorder="1"/>
    <xf numFmtId="0" fontId="15" fillId="0" borderId="7" xfId="0" applyFont="1" applyBorder="1" applyAlignment="1">
      <alignment vertical="center" wrapText="1"/>
    </xf>
    <xf numFmtId="0" fontId="35" fillId="0" borderId="1" xfId="0" applyFont="1" applyBorder="1" applyAlignment="1">
      <alignment horizontal="center"/>
    </xf>
    <xf numFmtId="0" fontId="3" fillId="0" borderId="7" xfId="0" applyFont="1" applyBorder="1" applyAlignment="1">
      <alignment horizontal="left" vertical="top"/>
    </xf>
    <xf numFmtId="0" fontId="33" fillId="0" borderId="7" xfId="0" applyFont="1" applyBorder="1" applyAlignment="1">
      <alignment vertical="center"/>
    </xf>
    <xf numFmtId="0" fontId="3" fillId="0" borderId="7" xfId="0" applyFont="1" applyBorder="1"/>
    <xf numFmtId="0" fontId="3" fillId="0" borderId="7" xfId="0" applyFont="1" applyBorder="1" applyProtection="1">
      <protection hidden="1"/>
    </xf>
    <xf numFmtId="0" fontId="33" fillId="6" borderId="7" xfId="0" applyFont="1" applyFill="1" applyBorder="1" applyAlignment="1">
      <alignment vertical="center" wrapText="1"/>
    </xf>
    <xf numFmtId="0" fontId="3" fillId="5" borderId="7" xfId="0" applyFont="1" applyFill="1" applyBorder="1" applyAlignment="1">
      <alignment horizontal="left" vertical="top"/>
    </xf>
    <xf numFmtId="0" fontId="33" fillId="6" borderId="7" xfId="0" applyFont="1" applyFill="1" applyBorder="1" applyAlignment="1">
      <alignment vertical="center"/>
    </xf>
    <xf numFmtId="0" fontId="38" fillId="0" borderId="7" xfId="0" applyFont="1" applyBorder="1" applyAlignment="1">
      <alignment horizontal="left" vertical="top"/>
    </xf>
    <xf numFmtId="0" fontId="33" fillId="0" borderId="7" xfId="0" applyFont="1" applyBorder="1" applyAlignment="1">
      <alignment horizontal="left" vertical="center"/>
    </xf>
    <xf numFmtId="0" fontId="33" fillId="0" borderId="7" xfId="0" applyFont="1" applyBorder="1" applyAlignment="1">
      <alignment vertical="center" wrapText="1"/>
    </xf>
    <xf numFmtId="0" fontId="3" fillId="5" borderId="7" xfId="0" applyFont="1" applyFill="1" applyBorder="1" applyAlignment="1">
      <alignment horizontal="left"/>
    </xf>
    <xf numFmtId="0" fontId="3" fillId="0" borderId="7" xfId="0" applyFont="1" applyBorder="1" applyAlignment="1">
      <alignment wrapText="1"/>
    </xf>
    <xf numFmtId="0" fontId="33" fillId="0" borderId="7" xfId="0" applyFont="1" applyBorder="1"/>
    <xf numFmtId="0" fontId="3" fillId="0" borderId="10" xfId="0" applyFont="1" applyBorder="1"/>
    <xf numFmtId="0" fontId="3" fillId="0" borderId="8" xfId="0" applyFont="1" applyBorder="1"/>
    <xf numFmtId="0" fontId="33" fillId="6" borderId="7" xfId="0" applyFont="1" applyFill="1" applyBorder="1" applyAlignment="1">
      <alignment horizontal="left" vertical="center" wrapText="1"/>
    </xf>
    <xf numFmtId="0" fontId="33" fillId="0" borderId="7" xfId="0" applyFont="1" applyBorder="1" applyAlignment="1">
      <alignment horizontal="justify" vertical="center"/>
    </xf>
    <xf numFmtId="0" fontId="0" fillId="0" borderId="33" xfId="0" applyBorder="1"/>
    <xf numFmtId="0" fontId="0" fillId="5" borderId="7" xfId="0" applyFill="1" applyBorder="1" applyAlignment="1">
      <alignment horizontal="left" vertical="top"/>
    </xf>
    <xf numFmtId="0" fontId="0" fillId="0" borderId="7" xfId="0" applyBorder="1" applyProtection="1">
      <protection hidden="1"/>
    </xf>
    <xf numFmtId="0" fontId="0" fillId="0" borderId="7" xfId="0" applyBorder="1" applyAlignment="1">
      <alignment horizontal="left" vertical="top"/>
    </xf>
    <xf numFmtId="0" fontId="2" fillId="0" borderId="7" xfId="0" applyFont="1" applyBorder="1" applyAlignment="1">
      <alignment wrapText="1"/>
    </xf>
    <xf numFmtId="0" fontId="15" fillId="0" borderId="7" xfId="0" applyFont="1" applyBorder="1" applyAlignment="1">
      <alignment wrapText="1"/>
    </xf>
    <xf numFmtId="0" fontId="0" fillId="0" borderId="21" xfId="0" applyBorder="1"/>
    <xf numFmtId="0" fontId="0" fillId="5" borderId="7" xfId="0" applyFill="1" applyBorder="1"/>
    <xf numFmtId="0" fontId="15" fillId="6" borderId="7" xfId="0" applyFont="1" applyFill="1" applyBorder="1" applyAlignment="1">
      <alignment vertical="center"/>
    </xf>
    <xf numFmtId="0" fontId="15" fillId="6" borderId="7" xfId="0" applyFont="1" applyFill="1" applyBorder="1" applyAlignment="1">
      <alignment horizontal="left" indent="7"/>
    </xf>
    <xf numFmtId="0" fontId="16" fillId="0" borderId="7" xfId="0" applyFont="1" applyBorder="1" applyAlignment="1">
      <alignment horizontal="left" vertical="center" indent="5"/>
    </xf>
    <xf numFmtId="0" fontId="15" fillId="6" borderId="7" xfId="0" applyFont="1" applyFill="1" applyBorder="1" applyAlignment="1">
      <alignment vertical="center" wrapText="1"/>
    </xf>
    <xf numFmtId="0" fontId="25" fillId="0" borderId="7" xfId="0" applyFont="1" applyBorder="1"/>
    <xf numFmtId="0" fontId="0" fillId="2" borderId="10" xfId="0" applyFill="1" applyBorder="1" applyAlignment="1">
      <alignment horizontal="left" vertical="top"/>
    </xf>
    <xf numFmtId="0" fontId="15" fillId="2" borderId="10" xfId="0" applyFont="1" applyFill="1" applyBorder="1" applyAlignment="1">
      <alignment vertical="center"/>
    </xf>
    <xf numFmtId="0" fontId="0" fillId="0" borderId="10" xfId="0" applyBorder="1" applyProtection="1">
      <protection hidden="1"/>
    </xf>
    <xf numFmtId="0" fontId="0" fillId="0" borderId="1" xfId="0" applyBorder="1" applyAlignment="1">
      <alignment horizontal="left" vertical="top"/>
    </xf>
    <xf numFmtId="0" fontId="15" fillId="0" borderId="1" xfId="0" applyFont="1" applyBorder="1"/>
    <xf numFmtId="0" fontId="0" fillId="0" borderId="1" xfId="0" applyBorder="1" applyProtection="1">
      <protection hidden="1"/>
    </xf>
    <xf numFmtId="0" fontId="22" fillId="4" borderId="32" xfId="0" applyFont="1" applyFill="1" applyBorder="1" applyProtection="1">
      <protection locked="0"/>
    </xf>
    <xf numFmtId="0" fontId="22" fillId="4" borderId="34" xfId="0" applyFont="1" applyFill="1" applyBorder="1" applyProtection="1">
      <protection locked="0"/>
    </xf>
    <xf numFmtId="0" fontId="15" fillId="2" borderId="10" xfId="0" applyFont="1" applyFill="1" applyBorder="1"/>
    <xf numFmtId="0" fontId="22" fillId="4" borderId="6" xfId="0" applyFont="1" applyFill="1" applyBorder="1" applyProtection="1">
      <protection locked="0"/>
    </xf>
    <xf numFmtId="0" fontId="22" fillId="4" borderId="9" xfId="0" applyFont="1" applyFill="1" applyBorder="1" applyProtection="1">
      <protection locked="0"/>
    </xf>
    <xf numFmtId="0" fontId="15" fillId="0" borderId="7" xfId="0" applyFont="1" applyBorder="1" applyAlignment="1">
      <alignment horizontal="left" indent="3"/>
    </xf>
    <xf numFmtId="0" fontId="15" fillId="0" borderId="7" xfId="0" applyFont="1" applyBorder="1" applyAlignment="1">
      <alignment horizontal="left" vertical="center" indent="3"/>
    </xf>
    <xf numFmtId="0" fontId="15" fillId="0" borderId="7" xfId="0" applyFont="1" applyBorder="1" applyAlignment="1">
      <alignment vertical="top" wrapText="1"/>
    </xf>
    <xf numFmtId="0" fontId="0" fillId="0" borderId="7" xfId="0" applyBorder="1" applyAlignment="1">
      <alignment horizontal="left"/>
    </xf>
    <xf numFmtId="0" fontId="0" fillId="0" borderId="7" xfId="0" applyBorder="1" applyAlignment="1">
      <alignment wrapText="1"/>
    </xf>
    <xf numFmtId="165" fontId="3" fillId="0" borderId="10" xfId="0" applyNumberFormat="1" applyFont="1" applyBorder="1"/>
    <xf numFmtId="165" fontId="3" fillId="0" borderId="7" xfId="0" applyNumberFormat="1" applyFont="1" applyBorder="1"/>
    <xf numFmtId="165" fontId="0" fillId="0" borderId="10" xfId="0" applyNumberFormat="1" applyBorder="1"/>
    <xf numFmtId="165" fontId="0" fillId="0" borderId="7" xfId="0" applyNumberFormat="1" applyBorder="1"/>
    <xf numFmtId="0" fontId="0" fillId="9" borderId="0" xfId="0" applyFill="1"/>
    <xf numFmtId="0" fontId="3" fillId="9" borderId="0" xfId="0" applyFont="1" applyFill="1"/>
    <xf numFmtId="0" fontId="3" fillId="9" borderId="0" xfId="0" applyFont="1" applyFill="1" applyAlignment="1">
      <alignment horizontal="right" vertical="center"/>
    </xf>
    <xf numFmtId="0" fontId="0" fillId="9" borderId="0" xfId="0" applyFill="1" applyAlignment="1">
      <alignment vertical="center"/>
    </xf>
    <xf numFmtId="0" fontId="3" fillId="9" borderId="0" xfId="0" applyFont="1" applyFill="1" applyAlignment="1">
      <alignment horizontal="right"/>
    </xf>
    <xf numFmtId="0" fontId="0" fillId="9" borderId="0" xfId="0" applyFill="1" applyAlignment="1">
      <alignment horizontal="right"/>
    </xf>
    <xf numFmtId="0" fontId="0" fillId="0" borderId="0" xfId="0" applyAlignment="1">
      <alignment vertical="center"/>
    </xf>
    <xf numFmtId="0" fontId="33" fillId="0" borderId="0" xfId="0" applyFont="1" applyAlignment="1">
      <alignment horizontal="left" vertical="center" wrapText="1"/>
    </xf>
    <xf numFmtId="0" fontId="58" fillId="0" borderId="0" xfId="0" applyFont="1" applyAlignment="1">
      <alignment horizontal="center" wrapText="1"/>
    </xf>
    <xf numFmtId="0" fontId="35" fillId="9" borderId="0" xfId="0" applyFont="1" applyFill="1" applyAlignment="1">
      <alignment horizontal="center"/>
    </xf>
    <xf numFmtId="0" fontId="2" fillId="9" borderId="0" xfId="0" applyFont="1" applyFill="1" applyAlignment="1">
      <alignment horizontal="left" vertical="center"/>
    </xf>
    <xf numFmtId="14" fontId="0" fillId="9" borderId="0" xfId="0" applyNumberFormat="1" applyFill="1" applyAlignment="1">
      <alignment horizontal="left" vertical="center"/>
    </xf>
    <xf numFmtId="0" fontId="0" fillId="9" borderId="0" xfId="0" applyFill="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5" fillId="0" borderId="16" xfId="0" applyFont="1" applyBorder="1" applyAlignment="1">
      <alignment horizontal="center"/>
    </xf>
    <xf numFmtId="0" fontId="35" fillId="0" borderId="19" xfId="0" applyFont="1" applyBorder="1" applyAlignment="1">
      <alignment horizontal="center"/>
    </xf>
    <xf numFmtId="0" fontId="35" fillId="0" borderId="4" xfId="0" applyFont="1" applyBorder="1" applyAlignment="1">
      <alignment horizontal="center"/>
    </xf>
    <xf numFmtId="0" fontId="35" fillId="0" borderId="13" xfId="0" applyFont="1" applyBorder="1" applyAlignment="1">
      <alignment horizontal="center"/>
    </xf>
    <xf numFmtId="0" fontId="35" fillId="0" borderId="17" xfId="0" applyFont="1" applyBorder="1" applyAlignment="1">
      <alignment horizontal="center"/>
    </xf>
    <xf numFmtId="0" fontId="35" fillId="0" borderId="20" xfId="0" applyFont="1" applyBorder="1" applyAlignment="1">
      <alignment horizontal="center"/>
    </xf>
    <xf numFmtId="0" fontId="26" fillId="0" borderId="0" xfId="0" applyFont="1" applyAlignment="1">
      <alignment horizontal="center"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1" fillId="0" borderId="14"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8" xfId="0" applyFont="1" applyBorder="1" applyAlignment="1">
      <alignment horizontal="center"/>
    </xf>
    <xf numFmtId="0" fontId="1" fillId="0" borderId="13" xfId="0" applyFont="1" applyBorder="1" applyAlignment="1">
      <alignment horizontal="center"/>
    </xf>
    <xf numFmtId="0" fontId="23" fillId="0" borderId="1" xfId="0" applyFont="1" applyBorder="1" applyAlignment="1">
      <alignment vertical="center"/>
    </xf>
    <xf numFmtId="0" fontId="0" fillId="0" borderId="1" xfId="0" applyBorder="1"/>
    <xf numFmtId="0" fontId="0" fillId="0" borderId="2" xfId="0" applyBorder="1"/>
  </cellXfs>
  <cellStyles count="2">
    <cellStyle name="Accent2" xfId="1" builtinId="33"/>
    <cellStyle name="Normal" xfId="0" builtinId="0"/>
  </cellStyles>
  <dxfs count="0"/>
  <tableStyles count="0" defaultTableStyle="TableStyleMedium2" defaultPivotStyle="PivotStyleLight16"/>
  <colors>
    <mruColors>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119063</xdr:colOff>
      <xdr:row>0</xdr:row>
      <xdr:rowOff>0</xdr:rowOff>
    </xdr:from>
    <xdr:to>
      <xdr:col>13</xdr:col>
      <xdr:colOff>36880</xdr:colOff>
      <xdr:row>5</xdr:row>
      <xdr:rowOff>242888</xdr:rowOff>
    </xdr:to>
    <xdr:pic>
      <xdr:nvPicPr>
        <xdr:cNvPr id="18846" name="Picture 2">
          <a:extLst>
            <a:ext uri="{FF2B5EF4-FFF2-40B4-BE49-F238E27FC236}">
              <a16:creationId xmlns:a16="http://schemas.microsoft.com/office/drawing/2014/main" id="{731177A5-BE02-2CC5-439F-693DD34962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2413" y="0"/>
          <a:ext cx="2857500" cy="1747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eruti, Amedeo Paolo" id="{028F4510-C7A3-46D6-A34B-3389EA873485}" userId="S-1-5-21-1499261727-55176102-3529509929-76969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2" dT="2023-06-30T08:34:59.81" personId="{028F4510-C7A3-46D6-A34B-3389EA873485}" id="{20EFCA94-2615-42D8-9D4A-4169F792CA22}">
    <text>Bsp. Für drop down mit IF condition</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926E1-D7C7-48F7-8B36-8B2908DD4B13}">
  <dimension ref="A2:H27"/>
  <sheetViews>
    <sheetView workbookViewId="0">
      <selection activeCell="C16" sqref="C16"/>
    </sheetView>
  </sheetViews>
  <sheetFormatPr defaultRowHeight="12.75" x14ac:dyDescent="0.2"/>
  <cols>
    <col min="2" max="2" width="19" customWidth="1"/>
    <col min="3" max="3" width="24.28515625" customWidth="1"/>
    <col min="8" max="8" width="19" customWidth="1"/>
  </cols>
  <sheetData>
    <row r="2" spans="1:8" x14ac:dyDescent="0.2">
      <c r="A2" s="234"/>
      <c r="B2" s="234"/>
      <c r="C2" s="234"/>
      <c r="D2" s="234"/>
      <c r="E2" s="234"/>
      <c r="F2" s="234"/>
      <c r="G2" s="234"/>
      <c r="H2" s="234"/>
    </row>
    <row r="3" spans="1:8" ht="75.75" customHeight="1" x14ac:dyDescent="0.4">
      <c r="A3" s="242" t="s">
        <v>465</v>
      </c>
      <c r="B3" s="242"/>
      <c r="C3" s="242"/>
      <c r="D3" s="242"/>
      <c r="E3" s="242"/>
      <c r="F3" s="242"/>
      <c r="G3" s="242"/>
      <c r="H3" s="242"/>
    </row>
    <row r="4" spans="1:8" x14ac:dyDescent="0.2">
      <c r="A4" s="234"/>
      <c r="B4" s="234"/>
      <c r="C4" s="234"/>
      <c r="D4" s="234"/>
      <c r="E4" s="234"/>
      <c r="F4" s="234"/>
      <c r="G4" s="234"/>
      <c r="H4" s="234"/>
    </row>
    <row r="5" spans="1:8" x14ac:dyDescent="0.2">
      <c r="A5" s="234"/>
      <c r="B5" s="234"/>
      <c r="C5" s="234"/>
      <c r="D5" s="234"/>
      <c r="E5" s="234"/>
      <c r="F5" s="234"/>
      <c r="G5" s="234"/>
      <c r="H5" s="234"/>
    </row>
    <row r="6" spans="1:8" x14ac:dyDescent="0.2">
      <c r="A6" s="234"/>
      <c r="B6" s="234"/>
      <c r="C6" s="234"/>
      <c r="D6" s="234"/>
      <c r="E6" s="234"/>
      <c r="F6" s="234"/>
      <c r="G6" s="234"/>
      <c r="H6" s="234"/>
    </row>
    <row r="7" spans="1:8" ht="15.75" x14ac:dyDescent="0.25">
      <c r="A7" s="234"/>
      <c r="B7" s="243" t="s">
        <v>453</v>
      </c>
      <c r="C7" s="243"/>
      <c r="D7" s="243"/>
      <c r="E7" s="234"/>
      <c r="F7" s="234"/>
      <c r="G7" s="234"/>
      <c r="H7" s="234"/>
    </row>
    <row r="8" spans="1:8" ht="15" x14ac:dyDescent="0.2">
      <c r="A8" s="234"/>
      <c r="B8" s="235"/>
      <c r="C8" s="234"/>
      <c r="D8" s="234"/>
      <c r="E8" s="234"/>
      <c r="F8" s="234"/>
      <c r="G8" s="234"/>
      <c r="H8" s="234"/>
    </row>
    <row r="9" spans="1:8" ht="15" x14ac:dyDescent="0.2">
      <c r="A9" s="234"/>
      <c r="B9" s="236" t="s">
        <v>454</v>
      </c>
      <c r="C9" s="240"/>
      <c r="D9" s="237"/>
      <c r="E9" s="237"/>
      <c r="F9" s="237"/>
      <c r="G9" s="237"/>
      <c r="H9" s="234"/>
    </row>
    <row r="10" spans="1:8" ht="15" x14ac:dyDescent="0.2">
      <c r="A10" s="234"/>
      <c r="B10" s="238"/>
      <c r="C10" s="234"/>
      <c r="D10" s="234"/>
      <c r="E10" s="234"/>
      <c r="F10" s="234"/>
      <c r="G10" s="234"/>
      <c r="H10" s="234"/>
    </row>
    <row r="11" spans="1:8" ht="15" x14ac:dyDescent="0.2">
      <c r="A11" s="234"/>
      <c r="B11" s="236" t="s">
        <v>455</v>
      </c>
      <c r="C11" s="240"/>
      <c r="D11" s="237"/>
      <c r="E11" s="237"/>
      <c r="F11" s="237"/>
      <c r="G11" s="237"/>
      <c r="H11" s="234"/>
    </row>
    <row r="12" spans="1:8" ht="15" x14ac:dyDescent="0.2">
      <c r="A12" s="234"/>
      <c r="B12" s="238"/>
      <c r="C12" s="234"/>
      <c r="D12" s="234"/>
      <c r="E12" s="234"/>
      <c r="F12" s="234"/>
      <c r="G12" s="234"/>
      <c r="H12" s="234"/>
    </row>
    <row r="13" spans="1:8" ht="15" x14ac:dyDescent="0.2">
      <c r="A13" s="234"/>
      <c r="B13" s="236" t="s">
        <v>456</v>
      </c>
      <c r="C13" s="240"/>
      <c r="D13" s="244"/>
      <c r="E13" s="244"/>
      <c r="F13" s="244"/>
      <c r="G13" s="244"/>
      <c r="H13" s="234"/>
    </row>
    <row r="14" spans="1:8" ht="15" x14ac:dyDescent="0.2">
      <c r="A14" s="234"/>
      <c r="B14" s="238"/>
      <c r="C14" s="234"/>
      <c r="D14" s="234"/>
      <c r="E14" s="234"/>
      <c r="F14" s="234"/>
      <c r="G14" s="234"/>
      <c r="H14" s="234"/>
    </row>
    <row r="15" spans="1:8" ht="15" x14ac:dyDescent="0.2">
      <c r="A15" s="234"/>
      <c r="B15" s="236" t="s">
        <v>457</v>
      </c>
      <c r="C15" s="240"/>
      <c r="D15" s="237"/>
      <c r="E15" s="237"/>
      <c r="F15" s="237"/>
      <c r="G15" s="237"/>
      <c r="H15" s="234"/>
    </row>
    <row r="16" spans="1:8" ht="15" x14ac:dyDescent="0.2">
      <c r="A16" s="234"/>
      <c r="B16" s="238"/>
      <c r="C16" s="234"/>
      <c r="D16" s="234"/>
      <c r="E16" s="234"/>
      <c r="F16" s="234"/>
      <c r="G16" s="234"/>
      <c r="H16" s="234"/>
    </row>
    <row r="17" spans="1:8" ht="15" x14ac:dyDescent="0.2">
      <c r="A17" s="234"/>
      <c r="B17" s="236" t="s">
        <v>458</v>
      </c>
      <c r="C17" s="240"/>
      <c r="D17" s="237"/>
      <c r="E17" s="237"/>
      <c r="F17" s="237"/>
      <c r="G17" s="237"/>
      <c r="H17" s="234"/>
    </row>
    <row r="18" spans="1:8" ht="15" x14ac:dyDescent="0.2">
      <c r="A18" s="234"/>
      <c r="B18" s="238"/>
      <c r="C18" s="234"/>
      <c r="D18" s="234"/>
      <c r="E18" s="234"/>
      <c r="F18" s="234"/>
      <c r="G18" s="234"/>
      <c r="H18" s="234"/>
    </row>
    <row r="19" spans="1:8" ht="15" x14ac:dyDescent="0.2">
      <c r="A19" s="234"/>
      <c r="B19" s="236" t="s">
        <v>459</v>
      </c>
      <c r="C19" s="240"/>
      <c r="D19" s="237"/>
      <c r="E19" s="237"/>
      <c r="F19" s="237"/>
      <c r="G19" s="237"/>
      <c r="H19" s="234"/>
    </row>
    <row r="20" spans="1:8" ht="15" x14ac:dyDescent="0.2">
      <c r="A20" s="234"/>
      <c r="B20" s="238"/>
      <c r="C20" s="234"/>
      <c r="D20" s="234"/>
      <c r="E20" s="234"/>
      <c r="F20" s="234"/>
      <c r="G20" s="234"/>
      <c r="H20" s="234"/>
    </row>
    <row r="21" spans="1:8" ht="15" x14ac:dyDescent="0.2">
      <c r="A21" s="234"/>
      <c r="B21" s="236" t="s">
        <v>460</v>
      </c>
      <c r="C21" s="240"/>
      <c r="D21" s="237"/>
      <c r="E21" s="237"/>
      <c r="F21" s="237"/>
      <c r="G21" s="237"/>
      <c r="H21" s="234"/>
    </row>
    <row r="22" spans="1:8" ht="15" x14ac:dyDescent="0.2">
      <c r="A22" s="234"/>
      <c r="B22" s="238"/>
      <c r="C22" s="234"/>
      <c r="D22" s="234"/>
      <c r="E22" s="234"/>
      <c r="F22" s="234"/>
      <c r="G22" s="234"/>
      <c r="H22" s="234"/>
    </row>
    <row r="23" spans="1:8" ht="15" x14ac:dyDescent="0.2">
      <c r="A23" s="234"/>
      <c r="B23" s="236" t="s">
        <v>461</v>
      </c>
      <c r="C23" s="240"/>
      <c r="D23" s="237"/>
      <c r="E23" s="237"/>
      <c r="F23" s="237"/>
      <c r="G23" s="237"/>
      <c r="H23" s="234"/>
    </row>
    <row r="24" spans="1:8" x14ac:dyDescent="0.2">
      <c r="A24" s="234"/>
      <c r="B24" s="239"/>
      <c r="C24" s="234"/>
      <c r="D24" s="234"/>
      <c r="E24" s="234"/>
      <c r="F24" s="234"/>
      <c r="G24" s="234"/>
      <c r="H24" s="234"/>
    </row>
    <row r="25" spans="1:8" ht="15" x14ac:dyDescent="0.2">
      <c r="A25" s="237"/>
      <c r="B25" s="236" t="s">
        <v>462</v>
      </c>
      <c r="C25" s="240"/>
      <c r="D25" s="245"/>
      <c r="E25" s="246"/>
      <c r="F25" s="246"/>
      <c r="G25" s="246"/>
      <c r="H25" s="237"/>
    </row>
    <row r="26" spans="1:8" x14ac:dyDescent="0.2">
      <c r="A26" s="234"/>
      <c r="B26" s="234"/>
      <c r="C26" s="234"/>
      <c r="D26" s="234"/>
      <c r="E26" s="234"/>
      <c r="F26" s="234"/>
      <c r="G26" s="234"/>
      <c r="H26" s="234"/>
    </row>
    <row r="27" spans="1:8" x14ac:dyDescent="0.2">
      <c r="A27" s="234"/>
      <c r="B27" s="234"/>
      <c r="C27" s="234"/>
      <c r="D27" s="234"/>
      <c r="E27" s="234"/>
      <c r="F27" s="234"/>
      <c r="G27" s="234"/>
      <c r="H27" s="234"/>
    </row>
  </sheetData>
  <mergeCells count="4">
    <mergeCell ref="A3:H3"/>
    <mergeCell ref="B7:D7"/>
    <mergeCell ref="D13:G13"/>
    <mergeCell ref="D25:G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88"/>
  <sheetViews>
    <sheetView showGridLines="0" topLeftCell="A4" zoomScale="80" zoomScaleNormal="80" workbookViewId="0">
      <selection activeCell="E33" sqref="E33"/>
    </sheetView>
  </sheetViews>
  <sheetFormatPr defaultColWidth="8.7109375" defaultRowHeight="12.75" x14ac:dyDescent="0.2"/>
  <cols>
    <col min="1" max="1" width="3.5703125" customWidth="1"/>
    <col min="2" max="2" width="59" customWidth="1"/>
    <col min="3" max="3" width="43.140625" customWidth="1"/>
    <col min="4" max="4" width="10.28515625" customWidth="1"/>
    <col min="5" max="5" width="11" customWidth="1"/>
    <col min="7" max="7" width="0" hidden="1" customWidth="1"/>
    <col min="10" max="10" width="12.5703125" customWidth="1"/>
  </cols>
  <sheetData>
    <row r="1" spans="1:10" x14ac:dyDescent="0.2">
      <c r="B1" s="8" t="s">
        <v>0</v>
      </c>
      <c r="C1" s="8" t="s">
        <v>27</v>
      </c>
      <c r="D1" s="8" t="s">
        <v>13</v>
      </c>
      <c r="E1" s="10" t="s">
        <v>134</v>
      </c>
    </row>
    <row r="2" spans="1:10" ht="13.5" thickBot="1" x14ac:dyDescent="0.25">
      <c r="B2" s="8"/>
      <c r="G2" s="162"/>
    </row>
    <row r="3" spans="1:10" ht="13.5" thickTop="1" x14ac:dyDescent="0.2">
      <c r="A3" s="43" t="s">
        <v>1</v>
      </c>
      <c r="B3" s="256" t="s">
        <v>141</v>
      </c>
      <c r="C3" s="256"/>
      <c r="D3" s="256"/>
      <c r="E3" s="256"/>
      <c r="F3" s="12" t="s">
        <v>3</v>
      </c>
      <c r="G3" s="169" t="s">
        <v>1</v>
      </c>
      <c r="H3" s="258" t="s">
        <v>8</v>
      </c>
      <c r="I3" s="263" t="s">
        <v>7</v>
      </c>
      <c r="J3" s="260" t="s">
        <v>2</v>
      </c>
    </row>
    <row r="4" spans="1:10" ht="13.5" thickBot="1" x14ac:dyDescent="0.25">
      <c r="A4" s="42"/>
      <c r="B4" s="257"/>
      <c r="C4" s="257"/>
      <c r="D4" s="257"/>
      <c r="E4" s="257"/>
      <c r="F4" s="2" t="str">
        <f>IF(SUM(F5:F177)=0,"",(SUM(F6:F177)/SUM(G6:G177)))</f>
        <v/>
      </c>
      <c r="G4" s="170"/>
      <c r="H4" s="259"/>
      <c r="I4" s="266"/>
      <c r="J4" s="261"/>
    </row>
    <row r="5" spans="1:10" ht="13.5" thickTop="1" x14ac:dyDescent="0.2">
      <c r="A5" s="15"/>
      <c r="G5" s="162"/>
    </row>
    <row r="6" spans="1:10" ht="25.5" x14ac:dyDescent="0.2">
      <c r="A6" s="202">
        <v>3</v>
      </c>
      <c r="B6" s="182" t="s">
        <v>391</v>
      </c>
      <c r="C6" s="5"/>
      <c r="D6" s="5"/>
      <c r="E6" s="5"/>
      <c r="F6" s="5"/>
      <c r="G6" s="203"/>
      <c r="H6" s="167"/>
      <c r="I6" s="167"/>
      <c r="J6" s="165"/>
    </row>
    <row r="7" spans="1:10" x14ac:dyDescent="0.2">
      <c r="A7" s="15"/>
      <c r="B7" s="11"/>
      <c r="G7" s="162"/>
      <c r="H7" s="93"/>
      <c r="I7" s="93"/>
      <c r="J7" s="93"/>
    </row>
    <row r="8" spans="1:10" ht="38.25" x14ac:dyDescent="0.2">
      <c r="A8" s="15"/>
      <c r="C8" s="31" t="s">
        <v>313</v>
      </c>
      <c r="D8" s="4">
        <v>5</v>
      </c>
      <c r="E8" s="155"/>
      <c r="G8" s="162"/>
    </row>
    <row r="9" spans="1:10" ht="38.25" x14ac:dyDescent="0.2">
      <c r="A9" s="15"/>
      <c r="C9" s="31" t="s">
        <v>312</v>
      </c>
      <c r="D9" s="4">
        <v>5</v>
      </c>
      <c r="E9" s="166"/>
      <c r="G9" s="162"/>
    </row>
    <row r="10" spans="1:10" x14ac:dyDescent="0.2">
      <c r="A10" s="15"/>
      <c r="C10" s="31" t="s">
        <v>278</v>
      </c>
      <c r="D10" s="4">
        <v>1</v>
      </c>
      <c r="E10" s="155"/>
      <c r="G10" s="162"/>
    </row>
    <row r="11" spans="1:10" x14ac:dyDescent="0.2">
      <c r="A11" s="15"/>
      <c r="C11" s="19" t="s">
        <v>277</v>
      </c>
      <c r="D11" s="4">
        <v>0</v>
      </c>
      <c r="E11" s="155"/>
      <c r="G11" s="162"/>
    </row>
    <row r="12" spans="1:10" x14ac:dyDescent="0.2">
      <c r="A12" s="15"/>
      <c r="C12" s="16"/>
      <c r="E12" s="233">
        <f>IF(E8="x",D8,0) + IF(E11="x",D11,0)</f>
        <v>0</v>
      </c>
      <c r="F12">
        <f>E12*G12</f>
        <v>0</v>
      </c>
      <c r="G12" s="162">
        <f>IF(H6="x",0,IF(I6="x",0,A6))</f>
        <v>3</v>
      </c>
    </row>
    <row r="13" spans="1:10" x14ac:dyDescent="0.2">
      <c r="A13" s="15"/>
      <c r="C13" s="16"/>
      <c r="G13" s="162"/>
    </row>
    <row r="14" spans="1:10" x14ac:dyDescent="0.2">
      <c r="A14" s="15"/>
      <c r="G14" s="162"/>
    </row>
    <row r="15" spans="1:10" ht="25.5" x14ac:dyDescent="0.2">
      <c r="A15" s="204">
        <v>2</v>
      </c>
      <c r="B15" s="182" t="s">
        <v>392</v>
      </c>
      <c r="C15" s="5"/>
      <c r="D15" s="5"/>
      <c r="E15" s="5"/>
      <c r="F15" s="5"/>
      <c r="G15" s="203"/>
      <c r="H15" s="167"/>
      <c r="I15" s="167"/>
      <c r="J15" s="165"/>
    </row>
    <row r="16" spans="1:10" x14ac:dyDescent="0.2">
      <c r="A16" s="15"/>
      <c r="C16" s="19" t="s">
        <v>142</v>
      </c>
      <c r="D16" s="4">
        <v>5</v>
      </c>
      <c r="E16" s="166"/>
      <c r="G16" s="162"/>
    </row>
    <row r="17" spans="1:10" x14ac:dyDescent="0.2">
      <c r="A17" s="15"/>
      <c r="C17" s="19" t="s">
        <v>270</v>
      </c>
      <c r="D17" s="4">
        <v>3</v>
      </c>
      <c r="E17" s="155"/>
      <c r="G17" s="162"/>
    </row>
    <row r="18" spans="1:10" x14ac:dyDescent="0.2">
      <c r="A18" s="15"/>
      <c r="C18" s="19" t="s">
        <v>271</v>
      </c>
      <c r="D18" s="4">
        <v>0</v>
      </c>
      <c r="E18" s="155"/>
      <c r="G18" s="162"/>
    </row>
    <row r="19" spans="1:10" ht="63.75" x14ac:dyDescent="0.2">
      <c r="A19" s="15"/>
      <c r="C19" s="31" t="s">
        <v>143</v>
      </c>
      <c r="D19" s="4">
        <v>1</v>
      </c>
      <c r="E19" s="155"/>
      <c r="G19" s="162"/>
    </row>
    <row r="20" spans="1:10" x14ac:dyDescent="0.2">
      <c r="A20" s="15"/>
      <c r="E20" s="232">
        <f>IF(E16="x",D16,0) + IF(E17="x",D17,0) + IF(E18="X",D18,0) + IF(E19="x",D19,0)</f>
        <v>0</v>
      </c>
      <c r="F20">
        <f>E20*G20</f>
        <v>0</v>
      </c>
      <c r="G20" s="162">
        <f>IF(H15="x",0,IF(I15="x",0,A15))</f>
        <v>2</v>
      </c>
    </row>
    <row r="21" spans="1:10" x14ac:dyDescent="0.2">
      <c r="A21" s="204">
        <v>2</v>
      </c>
      <c r="B21" s="175" t="s">
        <v>393</v>
      </c>
      <c r="C21" s="5"/>
      <c r="D21" s="5"/>
      <c r="E21" s="5"/>
      <c r="F21" s="5"/>
      <c r="G21" s="203"/>
      <c r="H21" s="167"/>
      <c r="I21" s="167"/>
      <c r="J21" s="165"/>
    </row>
    <row r="22" spans="1:10" x14ac:dyDescent="0.2">
      <c r="A22" s="15"/>
      <c r="C22" s="19" t="s">
        <v>11</v>
      </c>
      <c r="D22" s="4">
        <v>0</v>
      </c>
      <c r="E22" s="155"/>
      <c r="G22" s="162"/>
    </row>
    <row r="23" spans="1:10" x14ac:dyDescent="0.2">
      <c r="A23" s="15"/>
      <c r="C23" s="19" t="s">
        <v>266</v>
      </c>
      <c r="D23" s="4">
        <v>5</v>
      </c>
      <c r="E23" s="166"/>
      <c r="G23" s="162"/>
    </row>
    <row r="24" spans="1:10" x14ac:dyDescent="0.2">
      <c r="A24" s="15"/>
      <c r="C24" s="19" t="s">
        <v>246</v>
      </c>
      <c r="D24" s="4">
        <v>1</v>
      </c>
      <c r="E24" s="155"/>
      <c r="G24" s="162"/>
    </row>
    <row r="25" spans="1:10" x14ac:dyDescent="0.2">
      <c r="A25" s="15"/>
      <c r="E25" s="233">
        <f>IF(E22="x",D22,0) + IF(E23="x",D23,0) + IF(E24="X",D24,0)</f>
        <v>0</v>
      </c>
      <c r="F25">
        <f>E25*G25</f>
        <v>0</v>
      </c>
      <c r="G25" s="162">
        <f>IF(H21="x",0,IF(I21="x",0,A21))</f>
        <v>2</v>
      </c>
    </row>
    <row r="26" spans="1:10" x14ac:dyDescent="0.2">
      <c r="A26" s="15"/>
      <c r="G26" s="162"/>
    </row>
    <row r="27" spans="1:10" ht="25.5" x14ac:dyDescent="0.2">
      <c r="A27" s="204">
        <v>2</v>
      </c>
      <c r="B27" s="206" t="s">
        <v>394</v>
      </c>
      <c r="C27" s="5"/>
      <c r="D27" s="5"/>
      <c r="E27" s="5"/>
      <c r="F27" s="5"/>
      <c r="G27" s="203"/>
      <c r="H27" s="167"/>
      <c r="I27" s="167"/>
      <c r="J27" s="165"/>
    </row>
    <row r="28" spans="1:10" x14ac:dyDescent="0.2">
      <c r="A28" s="15"/>
      <c r="C28" s="17" t="s">
        <v>152</v>
      </c>
      <c r="D28" s="4">
        <v>0</v>
      </c>
      <c r="E28" s="168"/>
      <c r="G28" s="162"/>
    </row>
    <row r="29" spans="1:10" x14ac:dyDescent="0.2">
      <c r="A29" s="15"/>
      <c r="C29" s="19" t="s">
        <v>147</v>
      </c>
      <c r="D29" s="4"/>
      <c r="E29" s="168"/>
      <c r="G29" s="162"/>
    </row>
    <row r="30" spans="1:10" x14ac:dyDescent="0.2">
      <c r="A30" s="15"/>
      <c r="C30" s="19" t="s">
        <v>148</v>
      </c>
      <c r="D30" s="4"/>
      <c r="E30" s="168"/>
      <c r="G30" s="162"/>
    </row>
    <row r="31" spans="1:10" x14ac:dyDescent="0.2">
      <c r="A31" s="15"/>
      <c r="C31" s="19" t="s">
        <v>95</v>
      </c>
      <c r="D31" s="4"/>
      <c r="E31" s="168"/>
      <c r="G31" s="162"/>
    </row>
    <row r="32" spans="1:10" x14ac:dyDescent="0.2">
      <c r="A32" s="15"/>
      <c r="C32" s="19" t="s">
        <v>149</v>
      </c>
      <c r="D32" s="4"/>
      <c r="E32" s="168"/>
      <c r="G32" s="162"/>
    </row>
    <row r="33" spans="1:10" x14ac:dyDescent="0.2">
      <c r="A33" s="15"/>
      <c r="C33" s="19" t="s">
        <v>150</v>
      </c>
      <c r="D33" s="4"/>
      <c r="E33" s="168"/>
      <c r="G33" s="162"/>
    </row>
    <row r="34" spans="1:10" x14ac:dyDescent="0.2">
      <c r="A34" s="15"/>
      <c r="C34" s="19" t="s">
        <v>151</v>
      </c>
      <c r="D34" s="4"/>
      <c r="E34" s="168"/>
      <c r="G34" s="162"/>
    </row>
    <row r="35" spans="1:10" x14ac:dyDescent="0.2">
      <c r="A35" s="15"/>
      <c r="C35" s="19" t="s">
        <v>145</v>
      </c>
      <c r="D35" s="4"/>
      <c r="E35" s="168"/>
      <c r="G35" s="162"/>
    </row>
    <row r="36" spans="1:10" x14ac:dyDescent="0.2">
      <c r="A36" s="15"/>
      <c r="C36" s="19" t="s">
        <v>146</v>
      </c>
      <c r="D36" s="4"/>
      <c r="E36" s="155"/>
      <c r="G36" s="162"/>
    </row>
    <row r="37" spans="1:10" x14ac:dyDescent="0.2">
      <c r="A37" s="15"/>
      <c r="E37" s="232">
        <f>IF(E28="x",D28,0)</f>
        <v>0</v>
      </c>
      <c r="F37">
        <f>G37*E37</f>
        <v>0</v>
      </c>
      <c r="G37" s="162">
        <f>IF(H27="x",0,IF(I27="x",0,A27))</f>
        <v>2</v>
      </c>
    </row>
    <row r="38" spans="1:10" x14ac:dyDescent="0.2">
      <c r="A38" s="214"/>
      <c r="B38" s="215" t="s">
        <v>153</v>
      </c>
      <c r="C38" s="7"/>
      <c r="D38" s="7"/>
      <c r="E38" s="7"/>
      <c r="F38" s="7"/>
      <c r="G38" s="216"/>
      <c r="H38" s="7"/>
      <c r="I38" s="7"/>
      <c r="J38" s="7"/>
    </row>
    <row r="39" spans="1:10" ht="13.5" thickBot="1" x14ac:dyDescent="0.25">
      <c r="A39" s="204"/>
      <c r="B39" s="213" t="s">
        <v>154</v>
      </c>
      <c r="C39" s="5"/>
      <c r="D39" s="5"/>
      <c r="E39" s="5"/>
      <c r="F39" s="5"/>
      <c r="G39" s="203"/>
      <c r="H39" s="5"/>
      <c r="I39" s="5"/>
      <c r="J39" s="5"/>
    </row>
    <row r="40" spans="1:10" ht="13.5" thickTop="1" x14ac:dyDescent="0.2">
      <c r="A40" s="217">
        <v>2</v>
      </c>
      <c r="B40" s="218" t="s">
        <v>395</v>
      </c>
      <c r="C40" s="174"/>
      <c r="D40" s="174"/>
      <c r="E40" s="174"/>
      <c r="F40" s="174"/>
      <c r="G40" s="219"/>
      <c r="H40" s="220"/>
      <c r="I40" s="220"/>
      <c r="J40" s="221"/>
    </row>
    <row r="41" spans="1:10" x14ac:dyDescent="0.2">
      <c r="A41" s="15"/>
      <c r="C41" s="19" t="s">
        <v>72</v>
      </c>
      <c r="D41" s="4">
        <v>0</v>
      </c>
      <c r="E41" s="155"/>
      <c r="G41" s="162"/>
    </row>
    <row r="42" spans="1:10" x14ac:dyDescent="0.2">
      <c r="A42" s="15"/>
      <c r="C42" s="19" t="s">
        <v>155</v>
      </c>
      <c r="D42" s="4">
        <v>3</v>
      </c>
      <c r="E42" s="155"/>
      <c r="G42" s="162"/>
    </row>
    <row r="43" spans="1:10" x14ac:dyDescent="0.2">
      <c r="A43" s="15"/>
      <c r="C43" s="17" t="s">
        <v>229</v>
      </c>
      <c r="D43" s="4">
        <v>5</v>
      </c>
      <c r="E43" s="155"/>
      <c r="G43" s="162"/>
    </row>
    <row r="44" spans="1:10" x14ac:dyDescent="0.2">
      <c r="A44" s="15"/>
      <c r="E44" s="232">
        <f>IF(E41="x",D41,0) + IF(E42="x",D42,0) + IF(E43="X",D43,0)</f>
        <v>0</v>
      </c>
      <c r="F44">
        <f>E44*G44</f>
        <v>0</v>
      </c>
      <c r="G44" s="162">
        <f>IF(H40="x",0,IF(I40="x",0,A40))</f>
        <v>2</v>
      </c>
    </row>
    <row r="45" spans="1:10" x14ac:dyDescent="0.2">
      <c r="A45" s="204">
        <v>2</v>
      </c>
      <c r="B45" s="41" t="s">
        <v>396</v>
      </c>
      <c r="C45" s="5"/>
      <c r="D45" s="5"/>
      <c r="E45" s="5"/>
      <c r="F45" s="5"/>
      <c r="G45" s="203"/>
      <c r="H45" s="167"/>
      <c r="I45" s="167"/>
      <c r="J45" s="165"/>
    </row>
    <row r="46" spans="1:10" x14ac:dyDescent="0.2">
      <c r="A46" s="15"/>
      <c r="C46" s="19" t="s">
        <v>9</v>
      </c>
      <c r="D46" s="4">
        <v>5</v>
      </c>
      <c r="E46" s="155"/>
      <c r="G46" s="162"/>
    </row>
    <row r="47" spans="1:10" x14ac:dyDescent="0.2">
      <c r="A47" s="15"/>
      <c r="C47" s="19" t="s">
        <v>10</v>
      </c>
      <c r="D47" s="4">
        <v>0</v>
      </c>
      <c r="E47" s="155"/>
      <c r="G47" s="162"/>
    </row>
    <row r="48" spans="1:10" x14ac:dyDescent="0.2">
      <c r="A48" s="15"/>
      <c r="E48" s="233">
        <f>IF(E46="x",D46,0) + IF(E47="x",D47,0)</f>
        <v>0</v>
      </c>
      <c r="F48">
        <f>E48*G48</f>
        <v>0</v>
      </c>
      <c r="G48" s="162">
        <f>IF(H45="x",0,IF(I45="x",0,A45))</f>
        <v>2</v>
      </c>
    </row>
    <row r="49" spans="1:10" x14ac:dyDescent="0.2">
      <c r="A49" s="15"/>
      <c r="B49" s="38" t="s">
        <v>5</v>
      </c>
      <c r="G49" s="162"/>
    </row>
    <row r="50" spans="1:10" x14ac:dyDescent="0.2">
      <c r="A50" s="204">
        <v>2</v>
      </c>
      <c r="B50" s="177" t="s">
        <v>395</v>
      </c>
      <c r="C50" s="5"/>
      <c r="D50" s="5"/>
      <c r="E50" s="5"/>
      <c r="F50" s="5"/>
      <c r="G50" s="203"/>
      <c r="H50" s="167"/>
      <c r="I50" s="167"/>
      <c r="J50" s="165"/>
    </row>
    <row r="51" spans="1:10" x14ac:dyDescent="0.2">
      <c r="A51" s="15"/>
      <c r="C51" s="19" t="s">
        <v>72</v>
      </c>
      <c r="D51" s="4">
        <v>0</v>
      </c>
      <c r="E51" s="155"/>
      <c r="G51" s="162"/>
    </row>
    <row r="52" spans="1:10" x14ac:dyDescent="0.2">
      <c r="A52" s="15"/>
      <c r="C52" s="19" t="s">
        <v>155</v>
      </c>
      <c r="D52" s="4">
        <v>3</v>
      </c>
      <c r="E52" s="155"/>
      <c r="G52" s="162"/>
    </row>
    <row r="53" spans="1:10" x14ac:dyDescent="0.2">
      <c r="A53" s="15"/>
      <c r="C53" s="17" t="s">
        <v>229</v>
      </c>
      <c r="D53" s="4">
        <v>5</v>
      </c>
      <c r="E53" s="155"/>
      <c r="G53" s="162"/>
    </row>
    <row r="54" spans="1:10" x14ac:dyDescent="0.2">
      <c r="A54" s="15"/>
      <c r="E54" s="232">
        <f>IF(E51="x",D51,0) + IF(E52="x",D52,0) + IF(E53="X",D53,0)</f>
        <v>0</v>
      </c>
      <c r="F54">
        <f>E54*G54</f>
        <v>0</v>
      </c>
      <c r="G54" s="162">
        <f>IF(H50="x",0,IF(I50="x",0,A50))</f>
        <v>2</v>
      </c>
    </row>
    <row r="55" spans="1:10" x14ac:dyDescent="0.2">
      <c r="A55" s="204">
        <v>3</v>
      </c>
      <c r="B55" s="41" t="s">
        <v>397</v>
      </c>
      <c r="C55" s="5"/>
      <c r="D55" s="5"/>
      <c r="E55" s="5"/>
      <c r="F55" s="5"/>
      <c r="G55" s="203"/>
      <c r="H55" s="167"/>
      <c r="I55" s="167"/>
      <c r="J55" s="165"/>
    </row>
    <row r="56" spans="1:10" x14ac:dyDescent="0.2">
      <c r="A56" s="15"/>
      <c r="C56" s="19" t="s">
        <v>11</v>
      </c>
      <c r="D56" s="4">
        <v>0</v>
      </c>
      <c r="E56" s="155"/>
      <c r="G56" s="162"/>
    </row>
    <row r="57" spans="1:10" x14ac:dyDescent="0.2">
      <c r="A57" s="15"/>
      <c r="C57" s="19" t="s">
        <v>144</v>
      </c>
      <c r="D57" s="4">
        <v>1</v>
      </c>
      <c r="E57" s="155"/>
      <c r="G57" s="162"/>
    </row>
    <row r="58" spans="1:10" x14ac:dyDescent="0.2">
      <c r="A58" s="15"/>
      <c r="C58" s="19" t="s">
        <v>12</v>
      </c>
      <c r="D58" s="4">
        <v>3</v>
      </c>
      <c r="E58" s="155"/>
      <c r="G58" s="162"/>
    </row>
    <row r="59" spans="1:10" x14ac:dyDescent="0.2">
      <c r="A59" s="15"/>
      <c r="C59" s="19" t="s">
        <v>157</v>
      </c>
      <c r="D59" s="4">
        <v>5</v>
      </c>
      <c r="E59" s="155"/>
      <c r="G59" s="162"/>
    </row>
    <row r="60" spans="1:10" x14ac:dyDescent="0.2">
      <c r="A60" s="15"/>
      <c r="E60" s="233">
        <f>IF(E56="x",D56,0) + IF(E57="x",D57,0) + IF(E58="X",D58,0) + IF(E59="X",D59,0)</f>
        <v>0</v>
      </c>
      <c r="F60">
        <f>E60*G60</f>
        <v>0</v>
      </c>
      <c r="G60" s="162">
        <f>IF(H55="x",0,IF(I55="x",0,A55))</f>
        <v>3</v>
      </c>
    </row>
    <row r="61" spans="1:10" x14ac:dyDescent="0.2">
      <c r="A61" s="15"/>
      <c r="G61" s="162"/>
    </row>
    <row r="62" spans="1:10" x14ac:dyDescent="0.2">
      <c r="A62" s="214"/>
      <c r="B62" s="215" t="s">
        <v>160</v>
      </c>
      <c r="C62" s="7"/>
      <c r="D62" s="7"/>
      <c r="E62" s="7"/>
      <c r="F62" s="7"/>
      <c r="G62" s="216"/>
      <c r="H62" s="7"/>
      <c r="I62" s="7"/>
      <c r="J62" s="7"/>
    </row>
    <row r="63" spans="1:10" x14ac:dyDescent="0.2">
      <c r="A63" s="15"/>
      <c r="B63" s="37" t="s">
        <v>154</v>
      </c>
      <c r="G63" s="162"/>
    </row>
    <row r="64" spans="1:10" x14ac:dyDescent="0.2">
      <c r="A64" s="204">
        <v>2</v>
      </c>
      <c r="B64" s="177" t="s">
        <v>395</v>
      </c>
      <c r="C64" s="5"/>
      <c r="D64" s="5"/>
      <c r="E64" s="5"/>
      <c r="F64" s="5"/>
      <c r="G64" s="203"/>
      <c r="H64" s="167"/>
      <c r="I64" s="167"/>
      <c r="J64" s="165"/>
    </row>
    <row r="65" spans="1:10" x14ac:dyDescent="0.2">
      <c r="A65" s="15"/>
      <c r="C65" s="19" t="s">
        <v>72</v>
      </c>
      <c r="D65" s="4">
        <v>0</v>
      </c>
      <c r="E65" s="155"/>
      <c r="G65" s="162"/>
    </row>
    <row r="66" spans="1:10" x14ac:dyDescent="0.2">
      <c r="A66" s="15"/>
      <c r="C66" s="19" t="s">
        <v>155</v>
      </c>
      <c r="D66" s="4">
        <v>3</v>
      </c>
      <c r="E66" s="155"/>
      <c r="G66" s="162"/>
    </row>
    <row r="67" spans="1:10" x14ac:dyDescent="0.2">
      <c r="A67" s="15"/>
      <c r="C67" s="17" t="s">
        <v>229</v>
      </c>
      <c r="D67" s="4">
        <v>5</v>
      </c>
      <c r="E67" s="155"/>
      <c r="G67" s="162"/>
    </row>
    <row r="68" spans="1:10" x14ac:dyDescent="0.2">
      <c r="A68" s="15"/>
      <c r="E68" s="232">
        <f>IF(E65="x",D65,0) + IF(E66="x",D66,0) + IF(E67="X",D67,0)</f>
        <v>0</v>
      </c>
      <c r="F68">
        <f>E68*G68</f>
        <v>0</v>
      </c>
      <c r="G68" s="162">
        <f>IF(H55="x",0,IF(I55="x",0,A55))</f>
        <v>3</v>
      </c>
    </row>
    <row r="69" spans="1:10" x14ac:dyDescent="0.2">
      <c r="A69" s="204">
        <v>2</v>
      </c>
      <c r="B69" s="41" t="s">
        <v>396</v>
      </c>
      <c r="C69" s="5"/>
      <c r="D69" s="5"/>
      <c r="E69" s="5"/>
      <c r="F69" s="5"/>
      <c r="G69" s="203"/>
      <c r="H69" s="167"/>
      <c r="I69" s="167"/>
      <c r="J69" s="165"/>
    </row>
    <row r="70" spans="1:10" x14ac:dyDescent="0.2">
      <c r="A70" s="15"/>
      <c r="C70" s="19" t="s">
        <v>9</v>
      </c>
      <c r="D70" s="4">
        <v>5</v>
      </c>
      <c r="E70" s="155"/>
      <c r="G70" s="162"/>
    </row>
    <row r="71" spans="1:10" x14ac:dyDescent="0.2">
      <c r="A71" s="15"/>
      <c r="C71" s="19" t="s">
        <v>10</v>
      </c>
      <c r="D71" s="4">
        <v>0</v>
      </c>
      <c r="E71" s="155"/>
      <c r="G71" s="162"/>
    </row>
    <row r="72" spans="1:10" x14ac:dyDescent="0.2">
      <c r="A72" s="15"/>
      <c r="E72" s="233">
        <f>IF(E70="x",D70,0) + IF(E71="x",D71,0)</f>
        <v>0</v>
      </c>
      <c r="F72">
        <f>E72*G72</f>
        <v>0</v>
      </c>
      <c r="G72" s="162">
        <f>IF(H69="x",0,IF(I69="x",0,A69))</f>
        <v>2</v>
      </c>
    </row>
    <row r="73" spans="1:10" x14ac:dyDescent="0.2">
      <c r="A73" s="15"/>
      <c r="B73" s="38" t="s">
        <v>5</v>
      </c>
      <c r="G73" s="162"/>
    </row>
    <row r="74" spans="1:10" x14ac:dyDescent="0.2">
      <c r="A74" s="204">
        <v>2</v>
      </c>
      <c r="B74" s="177" t="s">
        <v>395</v>
      </c>
      <c r="C74" s="5"/>
      <c r="D74" s="5"/>
      <c r="E74" s="5"/>
      <c r="F74" s="5"/>
      <c r="G74" s="203"/>
      <c r="H74" s="167"/>
      <c r="I74" s="167"/>
      <c r="J74" s="165"/>
    </row>
    <row r="75" spans="1:10" x14ac:dyDescent="0.2">
      <c r="A75" s="15"/>
      <c r="C75" s="19" t="s">
        <v>72</v>
      </c>
      <c r="D75" s="4">
        <v>0</v>
      </c>
      <c r="E75" s="155"/>
      <c r="G75" s="162"/>
    </row>
    <row r="76" spans="1:10" x14ac:dyDescent="0.2">
      <c r="A76" s="15"/>
      <c r="C76" s="19" t="s">
        <v>155</v>
      </c>
      <c r="D76" s="4">
        <v>3</v>
      </c>
      <c r="E76" s="155"/>
      <c r="G76" s="162"/>
    </row>
    <row r="77" spans="1:10" x14ac:dyDescent="0.2">
      <c r="A77" s="15"/>
      <c r="C77" s="17" t="s">
        <v>229</v>
      </c>
      <c r="D77" s="4">
        <v>5</v>
      </c>
      <c r="E77" s="155"/>
      <c r="G77" s="162"/>
    </row>
    <row r="78" spans="1:10" x14ac:dyDescent="0.2">
      <c r="A78" s="15"/>
      <c r="E78" s="232">
        <f>IF(E75="x",D75,0) + IF(E76="x",D76,0) + IF(E77="X",D77,0)</f>
        <v>0</v>
      </c>
      <c r="F78">
        <f>E78*G78</f>
        <v>0</v>
      </c>
      <c r="G78" s="162">
        <f>IF(H74="x",0,IF(I74="x",0,A74))</f>
        <v>2</v>
      </c>
    </row>
    <row r="79" spans="1:10" x14ac:dyDescent="0.2">
      <c r="A79" s="202">
        <v>3</v>
      </c>
      <c r="B79" s="41" t="s">
        <v>398</v>
      </c>
      <c r="C79" s="5"/>
      <c r="D79" s="5"/>
      <c r="E79" s="5"/>
      <c r="F79" s="5"/>
      <c r="G79" s="203"/>
      <c r="H79" s="167"/>
      <c r="I79" s="167"/>
      <c r="J79" s="165"/>
    </row>
    <row r="80" spans="1:10" x14ac:dyDescent="0.2">
      <c r="A80" s="15"/>
      <c r="C80" s="19" t="s">
        <v>11</v>
      </c>
      <c r="D80" s="4">
        <v>0</v>
      </c>
      <c r="E80" s="155"/>
      <c r="G80" s="162"/>
    </row>
    <row r="81" spans="1:10" x14ac:dyDescent="0.2">
      <c r="A81" s="15"/>
      <c r="C81" s="19" t="s">
        <v>144</v>
      </c>
      <c r="D81" s="4">
        <v>1</v>
      </c>
      <c r="E81" s="155"/>
      <c r="G81" s="162"/>
    </row>
    <row r="82" spans="1:10" x14ac:dyDescent="0.2">
      <c r="A82" s="15"/>
      <c r="C82" s="19" t="s">
        <v>12</v>
      </c>
      <c r="D82" s="4">
        <v>3</v>
      </c>
      <c r="E82" s="155"/>
      <c r="G82" s="162"/>
    </row>
    <row r="83" spans="1:10" x14ac:dyDescent="0.2">
      <c r="A83" s="15"/>
      <c r="C83" s="19" t="s">
        <v>161</v>
      </c>
      <c r="D83" s="4">
        <v>5</v>
      </c>
      <c r="E83" s="155"/>
      <c r="G83" s="162"/>
    </row>
    <row r="84" spans="1:10" x14ac:dyDescent="0.2">
      <c r="A84" s="15"/>
      <c r="E84" s="233">
        <f>IF(E80="x",D80,0) + IF(E81="x",D81,0) + IF(E82="X",D82,0) + IF(E83="X",D83,0)</f>
        <v>0</v>
      </c>
      <c r="F84">
        <f>E84*G84</f>
        <v>0</v>
      </c>
      <c r="G84" s="162">
        <f>IF(H79="x",0,IF(I79="x",0,A79))</f>
        <v>3</v>
      </c>
    </row>
    <row r="85" spans="1:10" x14ac:dyDescent="0.2">
      <c r="A85" s="15"/>
      <c r="G85" s="162"/>
    </row>
    <row r="86" spans="1:10" x14ac:dyDescent="0.2">
      <c r="A86" s="214"/>
      <c r="B86" s="215" t="s">
        <v>224</v>
      </c>
      <c r="C86" s="7"/>
      <c r="D86" s="7"/>
      <c r="E86" s="7"/>
      <c r="F86" s="7"/>
      <c r="G86" s="216"/>
      <c r="H86" s="7"/>
      <c r="I86" s="7"/>
      <c r="J86" s="7"/>
    </row>
    <row r="87" spans="1:10" x14ac:dyDescent="0.2">
      <c r="A87" s="15"/>
      <c r="B87" s="37" t="s">
        <v>154</v>
      </c>
      <c r="G87" s="162"/>
    </row>
    <row r="88" spans="1:10" x14ac:dyDescent="0.2">
      <c r="A88" s="204">
        <v>2</v>
      </c>
      <c r="B88" s="177" t="s">
        <v>395</v>
      </c>
      <c r="C88" s="5"/>
      <c r="D88" s="5"/>
      <c r="E88" s="5"/>
      <c r="F88" s="5"/>
      <c r="G88" s="203"/>
      <c r="H88" s="167"/>
      <c r="I88" s="167"/>
      <c r="J88" s="165"/>
    </row>
    <row r="89" spans="1:10" x14ac:dyDescent="0.2">
      <c r="A89" s="15"/>
      <c r="C89" s="19" t="s">
        <v>72</v>
      </c>
      <c r="D89" s="4">
        <v>0</v>
      </c>
      <c r="E89" s="155"/>
      <c r="G89" s="162"/>
    </row>
    <row r="90" spans="1:10" x14ac:dyDescent="0.2">
      <c r="A90" s="15"/>
      <c r="C90" s="19" t="s">
        <v>155</v>
      </c>
      <c r="D90" s="4">
        <v>3</v>
      </c>
      <c r="E90" s="155"/>
      <c r="G90" s="162"/>
    </row>
    <row r="91" spans="1:10" x14ac:dyDescent="0.2">
      <c r="A91" s="15"/>
      <c r="C91" s="17" t="s">
        <v>229</v>
      </c>
      <c r="D91" s="4">
        <v>5</v>
      </c>
      <c r="E91" s="155"/>
      <c r="G91" s="162"/>
    </row>
    <row r="92" spans="1:10" x14ac:dyDescent="0.2">
      <c r="A92" s="15"/>
      <c r="E92" s="232">
        <f>IF(E89="x",D89,0) + IF(E90="x",D90,0) + IF(E91="X",D91,0)</f>
        <v>0</v>
      </c>
      <c r="F92">
        <f>E92*G92</f>
        <v>0</v>
      </c>
      <c r="G92" s="162">
        <f>IF(H88="x",0,IF(I88="x",0,A88))</f>
        <v>2</v>
      </c>
    </row>
    <row r="93" spans="1:10" x14ac:dyDescent="0.2">
      <c r="A93" s="204">
        <v>2</v>
      </c>
      <c r="B93" s="41" t="s">
        <v>156</v>
      </c>
      <c r="C93" s="5"/>
      <c r="D93" s="5"/>
      <c r="E93" s="5"/>
      <c r="F93" s="5"/>
      <c r="G93" s="203"/>
      <c r="H93" s="167"/>
      <c r="I93" s="167"/>
      <c r="J93" s="165"/>
    </row>
    <row r="94" spans="1:10" x14ac:dyDescent="0.2">
      <c r="A94" s="15"/>
      <c r="C94" s="19" t="s">
        <v>9</v>
      </c>
      <c r="D94" s="4">
        <v>5</v>
      </c>
      <c r="E94" s="155"/>
      <c r="G94" s="162"/>
    </row>
    <row r="95" spans="1:10" x14ac:dyDescent="0.2">
      <c r="A95" s="15"/>
      <c r="C95" s="19" t="s">
        <v>10</v>
      </c>
      <c r="D95" s="4">
        <v>0</v>
      </c>
      <c r="E95" s="155"/>
      <c r="G95" s="162"/>
    </row>
    <row r="96" spans="1:10" x14ac:dyDescent="0.2">
      <c r="A96" s="15"/>
      <c r="E96" s="233">
        <f>IF(E94="x",D94,0) + IF(E95="x",D95,0)</f>
        <v>0</v>
      </c>
      <c r="F96">
        <f>E96*G96</f>
        <v>0</v>
      </c>
      <c r="G96" s="162">
        <f>IF(H93="x",0,IF(I93="x",0,A93))</f>
        <v>2</v>
      </c>
    </row>
    <row r="97" spans="1:10" x14ac:dyDescent="0.2">
      <c r="A97" s="15"/>
      <c r="B97" s="38" t="s">
        <v>5</v>
      </c>
      <c r="G97" s="162"/>
    </row>
    <row r="98" spans="1:10" x14ac:dyDescent="0.2">
      <c r="A98" s="204">
        <v>2</v>
      </c>
      <c r="B98" s="177" t="s">
        <v>395</v>
      </c>
      <c r="C98" s="5"/>
      <c r="D98" s="5"/>
      <c r="E98" s="5"/>
      <c r="F98" s="5"/>
      <c r="G98" s="203"/>
      <c r="H98" s="167"/>
      <c r="I98" s="167"/>
      <c r="J98" s="165"/>
    </row>
    <row r="99" spans="1:10" x14ac:dyDescent="0.2">
      <c r="A99" s="15"/>
      <c r="C99" s="19" t="s">
        <v>72</v>
      </c>
      <c r="D99" s="4">
        <v>0</v>
      </c>
      <c r="E99" s="155"/>
      <c r="G99" s="162"/>
    </row>
    <row r="100" spans="1:10" x14ac:dyDescent="0.2">
      <c r="A100" s="15"/>
      <c r="C100" s="19" t="s">
        <v>155</v>
      </c>
      <c r="D100" s="4">
        <v>3</v>
      </c>
      <c r="E100" s="155"/>
      <c r="G100" s="162"/>
    </row>
    <row r="101" spans="1:10" x14ac:dyDescent="0.2">
      <c r="A101" s="15"/>
      <c r="C101" s="17" t="s">
        <v>229</v>
      </c>
      <c r="D101" s="4">
        <v>5</v>
      </c>
      <c r="E101" s="155"/>
      <c r="G101" s="162"/>
    </row>
    <row r="102" spans="1:10" x14ac:dyDescent="0.2">
      <c r="A102" s="15"/>
      <c r="E102" s="232">
        <f>IF(E99="x",D99,0) + IF(E100="x",D100,0) + IF(E101="X",D101,0)</f>
        <v>0</v>
      </c>
      <c r="F102">
        <f>E102*G102</f>
        <v>0</v>
      </c>
      <c r="G102" s="162">
        <f>IF(H98="x",0,IF(I98="x",0,A98))</f>
        <v>2</v>
      </c>
    </row>
    <row r="103" spans="1:10" x14ac:dyDescent="0.2">
      <c r="A103" s="202">
        <v>3</v>
      </c>
      <c r="B103" s="41" t="s">
        <v>397</v>
      </c>
      <c r="C103" s="5"/>
      <c r="D103" s="5"/>
      <c r="E103" s="5"/>
      <c r="F103" s="5"/>
      <c r="G103" s="203"/>
      <c r="H103" s="167"/>
      <c r="I103" s="167"/>
      <c r="J103" s="165"/>
    </row>
    <row r="104" spans="1:10" x14ac:dyDescent="0.2">
      <c r="A104" s="15"/>
      <c r="C104" s="19" t="s">
        <v>11</v>
      </c>
      <c r="D104" s="4">
        <v>0</v>
      </c>
      <c r="E104" s="155"/>
      <c r="G104" s="162"/>
    </row>
    <row r="105" spans="1:10" x14ac:dyDescent="0.2">
      <c r="A105" s="15"/>
      <c r="C105" s="19" t="s">
        <v>144</v>
      </c>
      <c r="D105" s="4">
        <v>1</v>
      </c>
      <c r="E105" s="155"/>
      <c r="G105" s="162"/>
    </row>
    <row r="106" spans="1:10" x14ac:dyDescent="0.2">
      <c r="A106" s="15"/>
      <c r="C106" s="19" t="s">
        <v>12</v>
      </c>
      <c r="D106" s="4">
        <v>3</v>
      </c>
      <c r="E106" s="155"/>
      <c r="G106" s="162"/>
    </row>
    <row r="107" spans="1:10" x14ac:dyDescent="0.2">
      <c r="A107" s="15"/>
      <c r="C107" s="19" t="s">
        <v>162</v>
      </c>
      <c r="D107" s="4">
        <v>5</v>
      </c>
      <c r="E107" s="155"/>
      <c r="G107" s="162"/>
    </row>
    <row r="108" spans="1:10" x14ac:dyDescent="0.2">
      <c r="A108" s="15"/>
      <c r="E108" s="233">
        <f>IF(E104="x",D104,0) + IF(E105="x",D105,0) + IF(E106="X",D106,0)+ IF(E107="X",D107,0)</f>
        <v>0</v>
      </c>
      <c r="F108">
        <f>E108*G108</f>
        <v>0</v>
      </c>
      <c r="G108" s="162">
        <f>IF(H103="x",0,IF(I103="x",0,A103))</f>
        <v>3</v>
      </c>
    </row>
    <row r="109" spans="1:10" x14ac:dyDescent="0.2">
      <c r="A109" s="15"/>
      <c r="G109" s="162"/>
    </row>
    <row r="110" spans="1:10" x14ac:dyDescent="0.2">
      <c r="A110" s="15"/>
      <c r="G110" s="162"/>
    </row>
    <row r="111" spans="1:10" x14ac:dyDescent="0.2">
      <c r="A111" s="214"/>
      <c r="B111" s="222" t="s">
        <v>163</v>
      </c>
      <c r="C111" s="7"/>
      <c r="D111" s="7"/>
      <c r="E111" s="7"/>
      <c r="F111" s="7"/>
      <c r="G111" s="216"/>
      <c r="H111" s="7"/>
      <c r="I111" s="7"/>
      <c r="J111" s="7"/>
    </row>
    <row r="112" spans="1:10" x14ac:dyDescent="0.2">
      <c r="A112" s="15"/>
      <c r="B112" s="37" t="s">
        <v>154</v>
      </c>
      <c r="G112" s="162"/>
    </row>
    <row r="113" spans="1:10" x14ac:dyDescent="0.2">
      <c r="A113" s="204">
        <v>2</v>
      </c>
      <c r="B113" s="177" t="s">
        <v>395</v>
      </c>
      <c r="C113" s="5"/>
      <c r="D113" s="5"/>
      <c r="E113" s="5"/>
      <c r="F113" s="5"/>
      <c r="G113" s="203"/>
      <c r="H113" s="167"/>
      <c r="I113" s="167"/>
      <c r="J113" s="165"/>
    </row>
    <row r="114" spans="1:10" x14ac:dyDescent="0.2">
      <c r="A114" s="15"/>
      <c r="C114" s="19" t="s">
        <v>72</v>
      </c>
      <c r="D114" s="4">
        <v>0</v>
      </c>
      <c r="E114" s="155"/>
      <c r="G114" s="162"/>
    </row>
    <row r="115" spans="1:10" x14ac:dyDescent="0.2">
      <c r="A115" s="15"/>
      <c r="C115" s="19" t="s">
        <v>155</v>
      </c>
      <c r="D115" s="4">
        <v>3</v>
      </c>
      <c r="E115" s="155"/>
      <c r="G115" s="162"/>
    </row>
    <row r="116" spans="1:10" x14ac:dyDescent="0.2">
      <c r="A116" s="15"/>
      <c r="C116" s="17" t="s">
        <v>229</v>
      </c>
      <c r="D116" s="4">
        <v>5</v>
      </c>
      <c r="E116" s="155"/>
      <c r="G116" s="162"/>
    </row>
    <row r="117" spans="1:10" x14ac:dyDescent="0.2">
      <c r="A117" s="15"/>
      <c r="E117" s="232">
        <f>IF(E114="x",D114,0) + IF(E115="x",D115,0) + IF(E116="X",D116,0)</f>
        <v>0</v>
      </c>
      <c r="F117">
        <f>E117*G117</f>
        <v>0</v>
      </c>
      <c r="G117" s="162">
        <f>IF(H113="x",0,IF(I113="x",0,A113))</f>
        <v>2</v>
      </c>
    </row>
    <row r="118" spans="1:10" x14ac:dyDescent="0.2">
      <c r="A118" s="204">
        <v>2</v>
      </c>
      <c r="B118" s="41" t="s">
        <v>396</v>
      </c>
      <c r="C118" s="5"/>
      <c r="D118" s="5"/>
      <c r="E118" s="5"/>
      <c r="F118" s="5"/>
      <c r="G118" s="203"/>
      <c r="H118" s="167"/>
      <c r="I118" s="167"/>
      <c r="J118" s="165"/>
    </row>
    <row r="119" spans="1:10" x14ac:dyDescent="0.2">
      <c r="A119" s="15"/>
      <c r="C119" s="19" t="s">
        <v>9</v>
      </c>
      <c r="D119" s="4">
        <v>5</v>
      </c>
      <c r="E119" s="155"/>
      <c r="G119" s="162"/>
    </row>
    <row r="120" spans="1:10" x14ac:dyDescent="0.2">
      <c r="A120" s="15"/>
      <c r="C120" s="19" t="s">
        <v>10</v>
      </c>
      <c r="D120" s="4">
        <v>0</v>
      </c>
      <c r="E120" s="155"/>
      <c r="G120" s="162"/>
    </row>
    <row r="121" spans="1:10" x14ac:dyDescent="0.2">
      <c r="A121" s="15"/>
      <c r="E121" s="233">
        <f>IF(E119="x",D119,0) + IF(E120="x",D120,0)</f>
        <v>0</v>
      </c>
      <c r="F121">
        <f>E121*G121</f>
        <v>0</v>
      </c>
      <c r="G121" s="162">
        <f>IF(H118="x",0,IF(I118="x",0,A118))</f>
        <v>2</v>
      </c>
    </row>
    <row r="122" spans="1:10" x14ac:dyDescent="0.2">
      <c r="A122" s="15"/>
      <c r="B122" s="38" t="s">
        <v>5</v>
      </c>
      <c r="G122" s="162"/>
    </row>
    <row r="123" spans="1:10" x14ac:dyDescent="0.2">
      <c r="A123" s="204">
        <v>2</v>
      </c>
      <c r="B123" s="177" t="s">
        <v>395</v>
      </c>
      <c r="C123" s="5"/>
      <c r="D123" s="5"/>
      <c r="E123" s="5"/>
      <c r="F123" s="5"/>
      <c r="G123" s="203"/>
      <c r="H123" s="167"/>
      <c r="I123" s="167"/>
      <c r="J123" s="165"/>
    </row>
    <row r="124" spans="1:10" x14ac:dyDescent="0.2">
      <c r="A124" s="15"/>
      <c r="C124" s="19" t="s">
        <v>72</v>
      </c>
      <c r="D124" s="4">
        <v>0</v>
      </c>
      <c r="E124" s="155"/>
      <c r="G124" s="162"/>
    </row>
    <row r="125" spans="1:10" x14ac:dyDescent="0.2">
      <c r="A125" s="15"/>
      <c r="C125" s="19" t="s">
        <v>155</v>
      </c>
      <c r="D125" s="4">
        <v>3</v>
      </c>
      <c r="E125" s="155"/>
      <c r="G125" s="162"/>
    </row>
    <row r="126" spans="1:10" x14ac:dyDescent="0.2">
      <c r="A126" s="15"/>
      <c r="C126" s="17" t="s">
        <v>229</v>
      </c>
      <c r="D126" s="4">
        <v>5</v>
      </c>
      <c r="E126" s="155"/>
      <c r="G126" s="162"/>
    </row>
    <row r="127" spans="1:10" x14ac:dyDescent="0.2">
      <c r="A127" s="15"/>
      <c r="E127" s="232">
        <f>IF(E124="x",D124,0) + IF(E125="x",D125,0) + IF(E126="X",D126,0)</f>
        <v>0</v>
      </c>
      <c r="F127">
        <f>E127*G127</f>
        <v>0</v>
      </c>
      <c r="G127" s="162">
        <f>IF(H123="x",0,IF(I123="x",0,A123))</f>
        <v>2</v>
      </c>
    </row>
    <row r="128" spans="1:10" x14ac:dyDescent="0.2">
      <c r="A128" s="202">
        <v>3</v>
      </c>
      <c r="B128" s="41" t="s">
        <v>397</v>
      </c>
      <c r="C128" s="5"/>
      <c r="D128" s="5"/>
      <c r="E128" s="5"/>
      <c r="F128" s="5"/>
      <c r="G128" s="203"/>
      <c r="H128" s="167"/>
      <c r="I128" s="167"/>
      <c r="J128" s="165"/>
    </row>
    <row r="129" spans="1:10" x14ac:dyDescent="0.2">
      <c r="A129" s="15"/>
      <c r="C129" s="19" t="s">
        <v>11</v>
      </c>
      <c r="D129" s="4">
        <v>0</v>
      </c>
      <c r="E129" s="155"/>
      <c r="G129" s="162"/>
    </row>
    <row r="130" spans="1:10" x14ac:dyDescent="0.2">
      <c r="A130" s="15"/>
      <c r="C130" s="19" t="s">
        <v>144</v>
      </c>
      <c r="D130" s="4">
        <v>1</v>
      </c>
      <c r="E130" s="155"/>
      <c r="G130" s="162"/>
    </row>
    <row r="131" spans="1:10" x14ac:dyDescent="0.2">
      <c r="A131" s="15"/>
      <c r="C131" s="19" t="s">
        <v>12</v>
      </c>
      <c r="D131" s="4">
        <v>3</v>
      </c>
      <c r="E131" s="155"/>
      <c r="G131" s="162"/>
    </row>
    <row r="132" spans="1:10" x14ac:dyDescent="0.2">
      <c r="A132" s="15"/>
      <c r="C132" s="19" t="s">
        <v>164</v>
      </c>
      <c r="D132" s="4">
        <v>5</v>
      </c>
      <c r="E132" s="155"/>
      <c r="G132" s="162"/>
    </row>
    <row r="133" spans="1:10" x14ac:dyDescent="0.2">
      <c r="A133" s="15"/>
      <c r="E133" s="232">
        <f>IF(E104="x",D104,0) + IF(E105="x",D105,0) + IF(E106="X",D106,0)+ IF(E107="X",D107,0)</f>
        <v>0</v>
      </c>
      <c r="F133">
        <f>E133*G133</f>
        <v>0</v>
      </c>
      <c r="G133" s="162">
        <f>IF(H128="x",0,IF(I128="x",0,A128))</f>
        <v>3</v>
      </c>
    </row>
    <row r="134" spans="1:10" x14ac:dyDescent="0.2">
      <c r="A134" s="214"/>
      <c r="B134" s="215" t="s">
        <v>247</v>
      </c>
      <c r="C134" s="7"/>
      <c r="D134" s="7"/>
      <c r="E134" s="7"/>
      <c r="F134" s="7"/>
      <c r="G134" s="216"/>
      <c r="H134" s="7"/>
      <c r="I134" s="7"/>
      <c r="J134" s="7"/>
    </row>
    <row r="135" spans="1:10" ht="25.5" x14ac:dyDescent="0.2">
      <c r="A135" s="15">
        <v>2</v>
      </c>
      <c r="B135" s="95" t="s">
        <v>439</v>
      </c>
      <c r="G135" s="162"/>
      <c r="H135" s="223"/>
      <c r="I135" s="223"/>
      <c r="J135" s="224"/>
    </row>
    <row r="136" spans="1:10" x14ac:dyDescent="0.2">
      <c r="A136" s="15"/>
      <c r="C136" s="19" t="s">
        <v>9</v>
      </c>
      <c r="D136" s="4">
        <v>5</v>
      </c>
      <c r="E136" s="155"/>
      <c r="G136" s="162"/>
    </row>
    <row r="137" spans="1:10" x14ac:dyDescent="0.2">
      <c r="A137" s="15"/>
      <c r="C137" s="19" t="s">
        <v>10</v>
      </c>
      <c r="D137" s="4">
        <v>0</v>
      </c>
      <c r="E137" s="155"/>
      <c r="G137" s="162"/>
    </row>
    <row r="138" spans="1:10" x14ac:dyDescent="0.2">
      <c r="A138" s="15"/>
      <c r="E138" s="232">
        <f>IF(E136="x",D136,0) + IF(E137="x",D137,0)</f>
        <v>0</v>
      </c>
      <c r="F138">
        <f>E138*G138</f>
        <v>0</v>
      </c>
      <c r="G138" s="162">
        <f>IF(H135="x",0,IF(I135="x",0,A135))</f>
        <v>2</v>
      </c>
    </row>
    <row r="139" spans="1:10" x14ac:dyDescent="0.2">
      <c r="A139" s="202">
        <v>3</v>
      </c>
      <c r="B139" s="225" t="s">
        <v>399</v>
      </c>
      <c r="C139" s="5"/>
      <c r="D139" s="5"/>
      <c r="E139" s="5"/>
      <c r="F139" s="5"/>
      <c r="G139" s="203"/>
      <c r="H139" s="167"/>
      <c r="I139" s="167"/>
      <c r="J139" s="165"/>
    </row>
    <row r="140" spans="1:10" x14ac:dyDescent="0.2">
      <c r="A140" s="15"/>
      <c r="C140" s="19" t="s">
        <v>56</v>
      </c>
      <c r="D140" s="4">
        <v>0</v>
      </c>
      <c r="E140" s="155"/>
      <c r="G140" s="162"/>
    </row>
    <row r="141" spans="1:10" x14ac:dyDescent="0.2">
      <c r="A141" s="15"/>
      <c r="C141" s="19" t="s">
        <v>165</v>
      </c>
      <c r="D141" s="4">
        <v>1</v>
      </c>
      <c r="E141" s="155"/>
      <c r="G141" s="162"/>
    </row>
    <row r="142" spans="1:10" x14ac:dyDescent="0.2">
      <c r="A142" s="15"/>
      <c r="C142" s="19" t="s">
        <v>166</v>
      </c>
      <c r="D142" s="4">
        <v>3</v>
      </c>
      <c r="E142" s="155"/>
      <c r="G142" s="162"/>
    </row>
    <row r="143" spans="1:10" x14ac:dyDescent="0.2">
      <c r="A143" s="15"/>
      <c r="C143" s="19" t="s">
        <v>167</v>
      </c>
      <c r="D143" s="4">
        <v>5</v>
      </c>
      <c r="E143" s="155"/>
      <c r="G143" s="162"/>
    </row>
    <row r="144" spans="1:10" x14ac:dyDescent="0.2">
      <c r="A144" s="15"/>
      <c r="E144" s="232">
        <f>IF(E140="x",D140,0) + IF(E141="x",D141,0) + IF(E142="X",D142,0)+ IF(E143="X",D143,0)</f>
        <v>0</v>
      </c>
      <c r="F144">
        <f>E144*G144</f>
        <v>0</v>
      </c>
      <c r="G144" s="162">
        <f>IF(H139="x",0,IF(I139="x",0,A139))</f>
        <v>3</v>
      </c>
    </row>
    <row r="145" spans="1:10" x14ac:dyDescent="0.2">
      <c r="A145" s="202">
        <v>3</v>
      </c>
      <c r="B145" s="226" t="s">
        <v>400</v>
      </c>
      <c r="C145" s="5"/>
      <c r="D145" s="5"/>
      <c r="E145" s="5"/>
      <c r="F145" s="5"/>
      <c r="G145" s="203"/>
      <c r="H145" s="167"/>
      <c r="I145" s="167"/>
      <c r="J145" s="165"/>
    </row>
    <row r="146" spans="1:10" x14ac:dyDescent="0.2">
      <c r="A146" s="15"/>
      <c r="C146" s="19" t="s">
        <v>11</v>
      </c>
      <c r="D146" s="4">
        <v>0</v>
      </c>
      <c r="E146" s="155"/>
      <c r="G146" s="162"/>
    </row>
    <row r="147" spans="1:10" x14ac:dyDescent="0.2">
      <c r="A147" s="15"/>
      <c r="C147" s="19" t="s">
        <v>168</v>
      </c>
      <c r="D147" s="4">
        <v>3</v>
      </c>
      <c r="E147" s="155"/>
      <c r="G147" s="162"/>
    </row>
    <row r="148" spans="1:10" x14ac:dyDescent="0.2">
      <c r="A148" s="15"/>
      <c r="C148" s="19" t="s">
        <v>169</v>
      </c>
      <c r="D148" s="4">
        <v>5</v>
      </c>
      <c r="E148" s="155"/>
      <c r="G148" s="162"/>
    </row>
    <row r="149" spans="1:10" x14ac:dyDescent="0.2">
      <c r="A149" s="15"/>
      <c r="C149" s="19" t="s">
        <v>239</v>
      </c>
      <c r="D149" s="4"/>
      <c r="E149" s="155"/>
      <c r="G149" s="162"/>
    </row>
    <row r="150" spans="1:10" x14ac:dyDescent="0.2">
      <c r="A150" s="15"/>
      <c r="E150" s="232">
        <f>IF(E146="x",D146,0) + IF(E147="x",D147,0) + IF(E148="X",D148,0)</f>
        <v>0</v>
      </c>
      <c r="F150">
        <f>E150*G150</f>
        <v>0</v>
      </c>
      <c r="G150" s="162">
        <f>IF(H145="x",0,IF(I145="x",0,A145))</f>
        <v>3</v>
      </c>
    </row>
    <row r="151" spans="1:10" x14ac:dyDescent="0.2">
      <c r="A151" s="214"/>
      <c r="B151" s="215" t="s">
        <v>170</v>
      </c>
      <c r="C151" s="7"/>
      <c r="D151" s="7"/>
      <c r="E151" s="7"/>
      <c r="F151" s="7"/>
      <c r="G151" s="216"/>
      <c r="H151" s="7"/>
      <c r="I151" s="7"/>
      <c r="J151" s="7"/>
    </row>
    <row r="152" spans="1:10" x14ac:dyDescent="0.2">
      <c r="A152" s="202">
        <v>3</v>
      </c>
      <c r="B152" s="227" t="s">
        <v>401</v>
      </c>
      <c r="C152" s="5"/>
      <c r="D152" s="5"/>
      <c r="E152" s="5"/>
      <c r="F152" s="5"/>
      <c r="G152" s="203"/>
      <c r="H152" s="167"/>
      <c r="I152" s="167"/>
      <c r="J152" s="165"/>
    </row>
    <row r="153" spans="1:10" x14ac:dyDescent="0.2">
      <c r="A153" s="15"/>
      <c r="C153" s="19" t="s">
        <v>9</v>
      </c>
      <c r="D153" s="4">
        <v>5</v>
      </c>
      <c r="E153" s="155"/>
      <c r="G153" s="162"/>
    </row>
    <row r="154" spans="1:10" x14ac:dyDescent="0.2">
      <c r="A154" s="15"/>
      <c r="C154" s="19" t="s">
        <v>10</v>
      </c>
      <c r="D154" s="4">
        <v>0</v>
      </c>
      <c r="E154" s="155"/>
      <c r="G154" s="162"/>
    </row>
    <row r="155" spans="1:10" x14ac:dyDescent="0.2">
      <c r="A155" s="15"/>
      <c r="E155" s="233">
        <f>IF(E153="x",D153,0) + IF(E154="x",D154,0)</f>
        <v>0</v>
      </c>
      <c r="F155">
        <f>E155*G155</f>
        <v>0</v>
      </c>
      <c r="G155" s="162">
        <f>IF(H152="x",0,IF(I152="x",0,A152))</f>
        <v>3</v>
      </c>
    </row>
    <row r="156" spans="1:10" x14ac:dyDescent="0.2">
      <c r="A156" s="15"/>
      <c r="G156" s="162"/>
    </row>
    <row r="157" spans="1:10" ht="38.25" x14ac:dyDescent="0.2">
      <c r="A157" s="202">
        <v>3</v>
      </c>
      <c r="B157" s="182" t="s">
        <v>402</v>
      </c>
      <c r="C157" s="5"/>
      <c r="D157" s="5"/>
      <c r="E157" s="5"/>
      <c r="F157" s="5"/>
      <c r="G157" s="203"/>
      <c r="H157" s="167"/>
      <c r="I157" s="167"/>
      <c r="J157" s="165"/>
    </row>
    <row r="158" spans="1:10" x14ac:dyDescent="0.2">
      <c r="A158" s="15"/>
      <c r="C158" s="31" t="s">
        <v>56</v>
      </c>
      <c r="D158" s="4">
        <v>0</v>
      </c>
      <c r="E158" s="155"/>
      <c r="G158" s="162"/>
    </row>
    <row r="159" spans="1:10" ht="25.5" x14ac:dyDescent="0.2">
      <c r="A159" s="15"/>
      <c r="C159" s="31" t="s">
        <v>171</v>
      </c>
      <c r="D159" s="4">
        <v>3</v>
      </c>
      <c r="E159" s="155"/>
      <c r="G159" s="162"/>
    </row>
    <row r="160" spans="1:10" x14ac:dyDescent="0.2">
      <c r="A160" s="15"/>
      <c r="C160" s="31" t="s">
        <v>172</v>
      </c>
      <c r="D160" s="4">
        <v>5</v>
      </c>
      <c r="E160" s="155"/>
      <c r="G160" s="162"/>
    </row>
    <row r="161" spans="1:10" x14ac:dyDescent="0.2">
      <c r="A161" s="15"/>
      <c r="E161" s="233">
        <f>IF(E158="x",D158,0) + IF(E159="x",D159,0) + IF(E160="X",D160,0)</f>
        <v>0</v>
      </c>
      <c r="F161">
        <f>E161*G161</f>
        <v>0</v>
      </c>
      <c r="G161" s="162">
        <f>IF(H157="x",0,IF(I157="x",0,A157))</f>
        <v>3</v>
      </c>
    </row>
    <row r="162" spans="1:10" x14ac:dyDescent="0.2">
      <c r="A162" s="15"/>
      <c r="G162" s="162"/>
    </row>
    <row r="163" spans="1:10" x14ac:dyDescent="0.2">
      <c r="A163" s="202">
        <v>3</v>
      </c>
      <c r="B163" s="181" t="s">
        <v>403</v>
      </c>
      <c r="C163" s="5"/>
      <c r="D163" s="5"/>
      <c r="E163" s="5"/>
      <c r="F163" s="5"/>
      <c r="G163" s="203"/>
      <c r="H163" s="167"/>
      <c r="I163" s="167"/>
      <c r="J163" s="165"/>
    </row>
    <row r="164" spans="1:10" x14ac:dyDescent="0.2">
      <c r="A164" s="15"/>
      <c r="C164" s="17" t="s">
        <v>292</v>
      </c>
      <c r="D164" s="4">
        <v>5</v>
      </c>
      <c r="E164" s="155"/>
      <c r="G164" s="162"/>
    </row>
    <row r="165" spans="1:10" x14ac:dyDescent="0.2">
      <c r="A165" s="15"/>
      <c r="C165" s="17" t="s">
        <v>293</v>
      </c>
      <c r="D165" s="4">
        <v>1</v>
      </c>
      <c r="E165" s="155"/>
      <c r="G165" s="162"/>
    </row>
    <row r="166" spans="1:10" ht="25.5" x14ac:dyDescent="0.2">
      <c r="A166" s="15"/>
      <c r="C166" s="89" t="s">
        <v>294</v>
      </c>
      <c r="D166" s="4">
        <v>3</v>
      </c>
      <c r="E166" s="155"/>
      <c r="G166" s="162"/>
    </row>
    <row r="167" spans="1:10" x14ac:dyDescent="0.2">
      <c r="A167" s="15"/>
      <c r="C167" s="17" t="s">
        <v>267</v>
      </c>
      <c r="D167" s="4">
        <v>0</v>
      </c>
      <c r="E167" s="155"/>
      <c r="G167" s="162"/>
    </row>
    <row r="168" spans="1:10" x14ac:dyDescent="0.2">
      <c r="A168" s="15"/>
      <c r="C168" s="17" t="s">
        <v>72</v>
      </c>
      <c r="D168" s="4">
        <v>0</v>
      </c>
      <c r="E168" s="155"/>
      <c r="G168" s="162"/>
    </row>
    <row r="169" spans="1:10" x14ac:dyDescent="0.2">
      <c r="A169" s="15"/>
      <c r="E169" s="233">
        <f>IF(E164="x",D164,0) + IF(E165="x",D165,0) + IF(E166="X",D166,0) +  IF(E167="x",D167,0) + IF(E168="X",D168,0)</f>
        <v>0</v>
      </c>
      <c r="F169">
        <f>G169*E169</f>
        <v>0</v>
      </c>
      <c r="G169" s="162">
        <f>IF(H163="x",0,IF(I163="x",0,A163))</f>
        <v>3</v>
      </c>
    </row>
    <row r="170" spans="1:10" x14ac:dyDescent="0.2">
      <c r="A170" s="15"/>
      <c r="G170" s="162"/>
    </row>
    <row r="171" spans="1:10" x14ac:dyDescent="0.2">
      <c r="A171" s="15"/>
      <c r="G171" s="162"/>
    </row>
    <row r="172" spans="1:10" x14ac:dyDescent="0.2">
      <c r="A172" s="202">
        <v>3</v>
      </c>
      <c r="B172" s="175" t="s">
        <v>400</v>
      </c>
      <c r="C172" s="5"/>
      <c r="D172" s="5"/>
      <c r="E172" s="5"/>
      <c r="F172" s="5"/>
      <c r="G172" s="203"/>
      <c r="H172" s="167"/>
      <c r="I172" s="167"/>
      <c r="J172" s="165"/>
    </row>
    <row r="173" spans="1:10" x14ac:dyDescent="0.2">
      <c r="A173" s="15"/>
      <c r="C173" s="19" t="s">
        <v>11</v>
      </c>
      <c r="D173" s="4">
        <v>0</v>
      </c>
      <c r="E173" s="155"/>
      <c r="G173" s="162"/>
    </row>
    <row r="174" spans="1:10" x14ac:dyDescent="0.2">
      <c r="A174" s="15"/>
      <c r="C174" s="19" t="s">
        <v>168</v>
      </c>
      <c r="D174" s="4">
        <v>1</v>
      </c>
      <c r="E174" s="155"/>
      <c r="G174" s="162"/>
    </row>
    <row r="175" spans="1:10" x14ac:dyDescent="0.2">
      <c r="A175" s="15"/>
      <c r="C175" s="19" t="s">
        <v>173</v>
      </c>
      <c r="D175" s="4">
        <v>3</v>
      </c>
      <c r="E175" s="166"/>
      <c r="G175" s="162"/>
    </row>
    <row r="176" spans="1:10" x14ac:dyDescent="0.2">
      <c r="A176" s="15"/>
      <c r="C176" s="19" t="s">
        <v>230</v>
      </c>
      <c r="D176" s="4">
        <v>5</v>
      </c>
      <c r="E176" s="166"/>
      <c r="G176" s="162"/>
    </row>
    <row r="177" spans="1:14" x14ac:dyDescent="0.2">
      <c r="A177" s="15"/>
      <c r="E177" s="233">
        <f>IF(E173="x",D173,0) + IF(E174="x",D174,0) + IF(E175="X",D175,0)+ IF(E176="X",D176,0)</f>
        <v>0</v>
      </c>
      <c r="F177">
        <f>E177*G177</f>
        <v>0</v>
      </c>
      <c r="G177" s="162">
        <f>IF(H172="x",0,IF(I172="x",0,A172))</f>
        <v>3</v>
      </c>
    </row>
    <row r="178" spans="1:14" ht="13.5" thickBot="1" x14ac:dyDescent="0.25">
      <c r="A178" s="15"/>
      <c r="G178" s="162"/>
      <c r="H178" s="34">
        <f>COUNTA(H6:H177)</f>
        <v>0</v>
      </c>
      <c r="I178" s="34">
        <f>COUNTA(I6:I177)</f>
        <v>0</v>
      </c>
      <c r="J178" s="3"/>
    </row>
    <row r="179" spans="1:14" ht="13.5" thickTop="1" x14ac:dyDescent="0.2">
      <c r="A179" s="15"/>
    </row>
    <row r="180" spans="1:14" x14ac:dyDescent="0.2">
      <c r="A180" s="15"/>
    </row>
    <row r="181" spans="1:14" x14ac:dyDescent="0.2">
      <c r="A181" s="15"/>
    </row>
    <row r="182" spans="1:14" x14ac:dyDescent="0.2">
      <c r="A182" s="15"/>
    </row>
    <row r="188" spans="1:14" x14ac:dyDescent="0.2">
      <c r="N188" s="156"/>
    </row>
  </sheetData>
  <sheetProtection algorithmName="SHA-512" hashValue="eoKIdnXlUkJB6zgQTAffqVcTEZ6xEH1oblShn44MY4stlECUihAD+msaFEUBAys8tWhO03hsuuTSA2xnBtIZXw==" saltValue="V1aXmnJs+0vfNbmByQURTQ==" spinCount="100000" sheet="1" objects="1" scenarios="1" selectLockedCells="1"/>
  <mergeCells count="4">
    <mergeCell ref="B3:E4"/>
    <mergeCell ref="H3:H4"/>
    <mergeCell ref="I3:I4"/>
    <mergeCell ref="J3:J4"/>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29"/>
  <sheetViews>
    <sheetView showGridLines="0" zoomScale="70" zoomScaleNormal="70" workbookViewId="0">
      <selection activeCell="H7" sqref="H7"/>
    </sheetView>
  </sheetViews>
  <sheetFormatPr defaultColWidth="8.7109375" defaultRowHeight="12.75" x14ac:dyDescent="0.2"/>
  <cols>
    <col min="1" max="1" width="4.7109375" customWidth="1"/>
    <col min="2" max="2" width="38.28515625" customWidth="1"/>
    <col min="3" max="3" width="58.140625" customWidth="1"/>
    <col min="4" max="4" width="11.85546875" customWidth="1"/>
    <col min="5" max="5" width="11.28515625" customWidth="1"/>
    <col min="7" max="7" width="0" hidden="1" customWidth="1"/>
    <col min="10" max="10" width="16" customWidth="1"/>
  </cols>
  <sheetData>
    <row r="1" spans="1:10" x14ac:dyDescent="0.2">
      <c r="B1" s="8" t="s">
        <v>0</v>
      </c>
      <c r="C1" s="8" t="s">
        <v>27</v>
      </c>
      <c r="D1" s="8" t="s">
        <v>13</v>
      </c>
      <c r="E1" s="10" t="s">
        <v>134</v>
      </c>
      <c r="G1" s="162"/>
    </row>
    <row r="2" spans="1:10" x14ac:dyDescent="0.2">
      <c r="B2" s="8"/>
      <c r="C2" s="8"/>
      <c r="D2" s="8"/>
      <c r="E2" s="10"/>
      <c r="G2" s="162"/>
    </row>
    <row r="3" spans="1:10" ht="13.5" thickBot="1" x14ac:dyDescent="0.25">
      <c r="B3" s="1" t="s">
        <v>192</v>
      </c>
      <c r="G3" s="162"/>
    </row>
    <row r="4" spans="1:10" ht="13.5" thickTop="1" x14ac:dyDescent="0.2">
      <c r="A4" s="43" t="s">
        <v>1</v>
      </c>
      <c r="B4" s="256" t="s">
        <v>287</v>
      </c>
      <c r="C4" s="256"/>
      <c r="D4" s="256"/>
      <c r="E4" s="256"/>
      <c r="F4" s="12" t="s">
        <v>3</v>
      </c>
      <c r="G4" s="169" t="s">
        <v>1</v>
      </c>
      <c r="H4" s="258" t="s">
        <v>8</v>
      </c>
      <c r="I4" s="263" t="s">
        <v>7</v>
      </c>
      <c r="J4" s="260" t="s">
        <v>2</v>
      </c>
    </row>
    <row r="5" spans="1:10" ht="13.5" thickBot="1" x14ac:dyDescent="0.25">
      <c r="A5" s="42"/>
      <c r="B5" s="257"/>
      <c r="C5" s="257"/>
      <c r="D5" s="257"/>
      <c r="E5" s="257"/>
      <c r="F5" s="2" t="str">
        <f>IF(SUM(F6:F42)=0,"",(SUM(F6:F42)/SUM(G6:G42)))</f>
        <v/>
      </c>
      <c r="G5" s="170"/>
      <c r="H5" s="259"/>
      <c r="I5" s="266"/>
      <c r="J5" s="261"/>
    </row>
    <row r="6" spans="1:10" ht="13.5" thickTop="1" x14ac:dyDescent="0.2">
      <c r="A6" s="15"/>
      <c r="G6" s="162"/>
    </row>
    <row r="7" spans="1:10" x14ac:dyDescent="0.2">
      <c r="A7" s="202">
        <v>3</v>
      </c>
      <c r="B7" s="175" t="s">
        <v>404</v>
      </c>
      <c r="C7" s="5"/>
      <c r="D7" s="5"/>
      <c r="E7" s="5"/>
      <c r="F7" s="5"/>
      <c r="G7" s="203"/>
      <c r="H7" s="167"/>
      <c r="I7" s="167"/>
      <c r="J7" s="165"/>
    </row>
    <row r="8" spans="1:10" ht="38.25" x14ac:dyDescent="0.2">
      <c r="A8" s="15"/>
      <c r="C8" s="31" t="s">
        <v>194</v>
      </c>
      <c r="D8" s="4">
        <v>5</v>
      </c>
      <c r="E8" s="166"/>
      <c r="G8" s="162"/>
    </row>
    <row r="9" spans="1:10" ht="25.5" x14ac:dyDescent="0.2">
      <c r="A9" s="15"/>
      <c r="C9" s="31" t="s">
        <v>193</v>
      </c>
      <c r="D9" s="4">
        <v>3</v>
      </c>
      <c r="E9" s="155"/>
      <c r="G9" s="162"/>
    </row>
    <row r="10" spans="1:10" ht="38.25" x14ac:dyDescent="0.2">
      <c r="A10" s="15"/>
      <c r="C10" s="31" t="s">
        <v>195</v>
      </c>
      <c r="D10" s="4">
        <v>1</v>
      </c>
      <c r="E10" s="155"/>
      <c r="G10" s="162"/>
    </row>
    <row r="11" spans="1:10" ht="38.25" x14ac:dyDescent="0.2">
      <c r="A11" s="15"/>
      <c r="C11" s="31" t="s">
        <v>196</v>
      </c>
      <c r="D11" s="4">
        <v>0</v>
      </c>
      <c r="E11" s="155"/>
      <c r="G11" s="162"/>
    </row>
    <row r="12" spans="1:10" x14ac:dyDescent="0.2">
      <c r="A12" s="15"/>
      <c r="E12" s="232">
        <f>IF(E8="x",D8,0) + IF(E9="x",D9,0) + IF(E10="X",D10,0) + IF(E11="X",D11,0)</f>
        <v>0</v>
      </c>
      <c r="F12">
        <f>E12*G12</f>
        <v>0</v>
      </c>
      <c r="G12" s="162">
        <f>IF(H7="x",0,IF(I7="x",0,A7))</f>
        <v>3</v>
      </c>
    </row>
    <row r="13" spans="1:10" ht="25.5" x14ac:dyDescent="0.2">
      <c r="A13" s="202">
        <v>3</v>
      </c>
      <c r="B13" s="182" t="s">
        <v>405</v>
      </c>
      <c r="C13" s="5"/>
      <c r="D13" s="5"/>
      <c r="E13" s="5"/>
      <c r="F13" s="5"/>
      <c r="G13" s="203"/>
      <c r="H13" s="167"/>
      <c r="I13" s="167"/>
      <c r="J13" s="165"/>
    </row>
    <row r="14" spans="1:10" x14ac:dyDescent="0.2">
      <c r="A14" s="15"/>
      <c r="C14" s="19" t="s">
        <v>197</v>
      </c>
      <c r="D14" s="4">
        <v>0</v>
      </c>
      <c r="E14" s="155"/>
      <c r="G14" s="162"/>
    </row>
    <row r="15" spans="1:10" ht="25.5" x14ac:dyDescent="0.2">
      <c r="A15" s="15"/>
      <c r="C15" s="31" t="s">
        <v>198</v>
      </c>
      <c r="D15" s="4">
        <v>5</v>
      </c>
      <c r="E15" s="166"/>
      <c r="G15" s="162"/>
    </row>
    <row r="16" spans="1:10" x14ac:dyDescent="0.2">
      <c r="A16" s="15"/>
      <c r="E16" s="232">
        <f>IF(E14="x",D14,0) + IF(E15="x",D15,0)</f>
        <v>0</v>
      </c>
      <c r="F16">
        <f>E16*G16</f>
        <v>0</v>
      </c>
      <c r="G16" s="162">
        <f>IF(H13="x",0,IF(I13="x",0,A13))</f>
        <v>3</v>
      </c>
    </row>
    <row r="17" spans="1:10" ht="25.5" x14ac:dyDescent="0.2">
      <c r="A17" s="204">
        <v>1</v>
      </c>
      <c r="B17" s="182" t="s">
        <v>406</v>
      </c>
      <c r="C17" s="5"/>
      <c r="D17" s="5"/>
      <c r="E17" s="5"/>
      <c r="F17" s="5"/>
      <c r="G17" s="203"/>
      <c r="H17" s="167"/>
      <c r="I17" s="167"/>
      <c r="J17" s="165"/>
    </row>
    <row r="18" spans="1:10" x14ac:dyDescent="0.2">
      <c r="A18" s="15"/>
      <c r="C18" s="19" t="s">
        <v>9</v>
      </c>
      <c r="D18" s="4">
        <v>5</v>
      </c>
      <c r="E18" s="27"/>
      <c r="G18" s="162"/>
    </row>
    <row r="19" spans="1:10" x14ac:dyDescent="0.2">
      <c r="A19" s="15"/>
      <c r="C19" s="19" t="s">
        <v>10</v>
      </c>
      <c r="D19" s="4">
        <v>0</v>
      </c>
      <c r="E19" s="32"/>
      <c r="G19" s="162"/>
    </row>
    <row r="20" spans="1:10" x14ac:dyDescent="0.2">
      <c r="A20" s="15"/>
      <c r="E20" s="233">
        <f>IF(E18="x",D18,0) + IF(E19="x",D19,0)</f>
        <v>0</v>
      </c>
      <c r="F20">
        <f>E20*G20</f>
        <v>0</v>
      </c>
      <c r="G20" s="162">
        <f>IF(H17="x",0,IF(I17="x",0,A17))</f>
        <v>1</v>
      </c>
    </row>
    <row r="21" spans="1:10" x14ac:dyDescent="0.2">
      <c r="A21" s="15"/>
      <c r="G21" s="162"/>
    </row>
    <row r="22" spans="1:10" x14ac:dyDescent="0.2">
      <c r="A22" s="204">
        <v>2</v>
      </c>
      <c r="B22" s="175" t="s">
        <v>407</v>
      </c>
      <c r="C22" s="5"/>
      <c r="D22" s="5"/>
      <c r="E22" s="5"/>
      <c r="F22" s="5"/>
      <c r="G22" s="203"/>
      <c r="H22" s="167"/>
      <c r="I22" s="167"/>
      <c r="J22" s="165"/>
    </row>
    <row r="23" spans="1:10" x14ac:dyDescent="0.2">
      <c r="A23" s="15"/>
      <c r="C23" s="19" t="s">
        <v>199</v>
      </c>
      <c r="D23" s="4">
        <v>0</v>
      </c>
      <c r="E23" s="155"/>
      <c r="G23" s="162"/>
    </row>
    <row r="24" spans="1:10" x14ac:dyDescent="0.2">
      <c r="A24" s="15"/>
      <c r="C24" s="19" t="s">
        <v>249</v>
      </c>
      <c r="D24" s="4">
        <v>3</v>
      </c>
      <c r="E24" s="166"/>
      <c r="G24" s="162"/>
    </row>
    <row r="25" spans="1:10" x14ac:dyDescent="0.2">
      <c r="A25" s="15"/>
      <c r="C25" s="19" t="s">
        <v>250</v>
      </c>
      <c r="D25" s="4">
        <v>5</v>
      </c>
      <c r="E25" s="155"/>
      <c r="G25" s="162"/>
    </row>
    <row r="26" spans="1:10" x14ac:dyDescent="0.2">
      <c r="A26" s="15"/>
      <c r="E26" s="233">
        <f>IF(E23="x",D23,0) + IF(E24="x",D24,0) + IF(E25="X",D24,0)</f>
        <v>0</v>
      </c>
      <c r="F26">
        <f>E26*G26</f>
        <v>0</v>
      </c>
      <c r="G26" s="162">
        <f>IF(H22="x",0,IF(I22="x",0,A22))</f>
        <v>2</v>
      </c>
    </row>
    <row r="27" spans="1:10" x14ac:dyDescent="0.2">
      <c r="A27" s="15"/>
      <c r="G27" s="162"/>
    </row>
    <row r="28" spans="1:10" ht="51" x14ac:dyDescent="0.2">
      <c r="A28" s="204">
        <v>2</v>
      </c>
      <c r="B28" s="206" t="s">
        <v>200</v>
      </c>
      <c r="C28" s="5"/>
      <c r="D28" s="5"/>
      <c r="E28" s="5"/>
      <c r="F28" s="5"/>
      <c r="G28" s="203"/>
      <c r="H28" s="167"/>
      <c r="I28" s="167"/>
      <c r="J28" s="165"/>
    </row>
    <row r="29" spans="1:10" x14ac:dyDescent="0.2">
      <c r="A29" s="15"/>
      <c r="C29" s="39" t="s">
        <v>201</v>
      </c>
      <c r="D29" s="4">
        <v>5</v>
      </c>
      <c r="E29" s="155"/>
      <c r="G29" s="162"/>
    </row>
    <row r="30" spans="1:10" x14ac:dyDescent="0.2">
      <c r="A30" s="15"/>
      <c r="C30" s="39" t="s">
        <v>202</v>
      </c>
      <c r="D30" s="4">
        <v>0</v>
      </c>
      <c r="E30" s="166"/>
      <c r="G30" s="162"/>
    </row>
    <row r="31" spans="1:10" x14ac:dyDescent="0.2">
      <c r="A31" s="15"/>
      <c r="C31" s="39" t="s">
        <v>203</v>
      </c>
      <c r="D31" s="4">
        <v>3</v>
      </c>
      <c r="E31" s="155"/>
      <c r="G31" s="162"/>
    </row>
    <row r="32" spans="1:10" x14ac:dyDescent="0.2">
      <c r="A32" s="15"/>
      <c r="E32" s="233">
        <f>IF(E29="x",D29,0) + IF(E30="x",D30,0) + IF(E31="X",D31,0)</f>
        <v>0</v>
      </c>
      <c r="F32">
        <f>E32*G32</f>
        <v>0</v>
      </c>
      <c r="G32" s="162">
        <f>IF(H28="x",0,IF(I28="x",0,A28))</f>
        <v>2</v>
      </c>
    </row>
    <row r="33" spans="1:10" x14ac:dyDescent="0.2">
      <c r="A33" s="15"/>
      <c r="G33" s="162"/>
    </row>
    <row r="34" spans="1:10" ht="25.5" x14ac:dyDescent="0.2">
      <c r="A34" s="204">
        <v>2</v>
      </c>
      <c r="B34" s="182" t="s">
        <v>408</v>
      </c>
      <c r="C34" s="5"/>
      <c r="D34" s="5"/>
      <c r="E34" s="5"/>
      <c r="F34" s="5"/>
      <c r="G34" s="203"/>
      <c r="H34" s="167"/>
      <c r="I34" s="167"/>
      <c r="J34" s="165"/>
    </row>
    <row r="35" spans="1:10" x14ac:dyDescent="0.2">
      <c r="A35" s="15"/>
      <c r="C35" s="19" t="s">
        <v>9</v>
      </c>
      <c r="D35" s="4">
        <v>5</v>
      </c>
      <c r="E35" s="166"/>
      <c r="G35" s="162"/>
    </row>
    <row r="36" spans="1:10" x14ac:dyDescent="0.2">
      <c r="A36" s="15"/>
      <c r="C36" s="19" t="s">
        <v>10</v>
      </c>
      <c r="D36" s="4">
        <v>0</v>
      </c>
      <c r="E36" s="155"/>
      <c r="G36" s="162"/>
    </row>
    <row r="37" spans="1:10" x14ac:dyDescent="0.2">
      <c r="A37" s="15"/>
      <c r="E37" s="233">
        <f>IF(E35="x",D35,0) + IF(E36="x",D36,0)</f>
        <v>0</v>
      </c>
      <c r="F37">
        <f>E37*G37</f>
        <v>0</v>
      </c>
      <c r="G37" s="162">
        <f>IF(H34="x",0,IF(I34="x",0,A34))</f>
        <v>2</v>
      </c>
    </row>
    <row r="38" spans="1:10" x14ac:dyDescent="0.2">
      <c r="A38" s="15"/>
      <c r="G38" s="162"/>
    </row>
    <row r="39" spans="1:10" x14ac:dyDescent="0.2">
      <c r="A39" s="15"/>
      <c r="G39" s="162"/>
    </row>
    <row r="40" spans="1:10" ht="38.25" x14ac:dyDescent="0.2">
      <c r="A40" s="204"/>
      <c r="B40" s="182" t="s">
        <v>409</v>
      </c>
      <c r="C40" s="181" t="s">
        <v>321</v>
      </c>
      <c r="D40" s="5"/>
      <c r="E40" s="5"/>
      <c r="F40" s="5"/>
      <c r="G40" s="203"/>
      <c r="H40" s="167"/>
      <c r="I40" s="167"/>
      <c r="J40" s="165"/>
    </row>
    <row r="41" spans="1:10" x14ac:dyDescent="0.2">
      <c r="A41" s="15"/>
      <c r="G41" s="162"/>
    </row>
    <row r="42" spans="1:10" ht="13.5" thickBot="1" x14ac:dyDescent="0.25">
      <c r="A42" s="15"/>
      <c r="G42" s="162"/>
      <c r="H42" s="34">
        <f>COUNTA(H6:H41)</f>
        <v>0</v>
      </c>
      <c r="I42" s="34">
        <f>COUNTA(I6:I41)</f>
        <v>0</v>
      </c>
      <c r="J42" s="3"/>
    </row>
    <row r="43" spans="1:10" ht="14.25" thickTop="1" thickBot="1" x14ac:dyDescent="0.25">
      <c r="A43" s="15"/>
      <c r="G43" s="162"/>
    </row>
    <row r="44" spans="1:10" ht="13.5" thickTop="1" x14ac:dyDescent="0.2">
      <c r="A44" s="43" t="s">
        <v>1</v>
      </c>
      <c r="B44" s="256" t="s">
        <v>288</v>
      </c>
      <c r="C44" s="256"/>
      <c r="D44" s="256"/>
      <c r="E44" s="256"/>
      <c r="F44" s="12" t="s">
        <v>3</v>
      </c>
      <c r="G44" s="169" t="s">
        <v>1</v>
      </c>
      <c r="H44" s="258" t="s">
        <v>8</v>
      </c>
      <c r="I44" s="263" t="s">
        <v>7</v>
      </c>
      <c r="J44" s="260" t="s">
        <v>2</v>
      </c>
    </row>
    <row r="45" spans="1:10" ht="13.5" thickBot="1" x14ac:dyDescent="0.25">
      <c r="A45" s="42"/>
      <c r="B45" s="257"/>
      <c r="C45" s="257"/>
      <c r="D45" s="257"/>
      <c r="E45" s="257"/>
      <c r="F45" s="2" t="str">
        <f>IF(SUM(F47:F105)=0,"",(SUM(F47:F105)/SUM(G47:G105)))</f>
        <v/>
      </c>
      <c r="G45" s="170"/>
      <c r="H45" s="262"/>
      <c r="I45" s="264"/>
      <c r="J45" s="265"/>
    </row>
    <row r="46" spans="1:10" ht="13.5" thickTop="1" x14ac:dyDescent="0.2">
      <c r="A46" s="15"/>
      <c r="G46" s="162"/>
    </row>
    <row r="47" spans="1:10" ht="38.25" x14ac:dyDescent="0.2">
      <c r="A47" s="202">
        <v>3</v>
      </c>
      <c r="B47" s="182" t="s">
        <v>440</v>
      </c>
      <c r="C47" s="5"/>
      <c r="D47" s="5"/>
      <c r="E47" s="5"/>
      <c r="F47" s="5"/>
      <c r="G47" s="203"/>
      <c r="H47" s="167"/>
      <c r="I47" s="167"/>
      <c r="J47" s="165"/>
    </row>
    <row r="48" spans="1:10" x14ac:dyDescent="0.2">
      <c r="A48" s="15"/>
      <c r="C48" s="19" t="s">
        <v>9</v>
      </c>
      <c r="D48" s="4">
        <v>5</v>
      </c>
      <c r="E48" s="166"/>
      <c r="G48" s="162"/>
    </row>
    <row r="49" spans="1:10" x14ac:dyDescent="0.2">
      <c r="A49" s="15"/>
      <c r="C49" s="19" t="s">
        <v>10</v>
      </c>
      <c r="D49" s="4">
        <v>0</v>
      </c>
      <c r="E49" s="155"/>
      <c r="G49" s="162"/>
    </row>
    <row r="50" spans="1:10" x14ac:dyDescent="0.2">
      <c r="A50" s="15"/>
      <c r="E50" s="233">
        <f>IF(E48="x",D48,0) + IF(E49="x",D49,0)</f>
        <v>0</v>
      </c>
      <c r="F50">
        <f>E50*G50</f>
        <v>0</v>
      </c>
      <c r="G50" s="162">
        <f>IF(H47="x",0,IF(I47="x",0,A47))</f>
        <v>3</v>
      </c>
    </row>
    <row r="51" spans="1:10" x14ac:dyDescent="0.2">
      <c r="A51" s="15"/>
      <c r="G51" s="162"/>
    </row>
    <row r="52" spans="1:10" ht="38.25" x14ac:dyDescent="0.2">
      <c r="A52" s="204">
        <v>1</v>
      </c>
      <c r="B52" s="206" t="s">
        <v>204</v>
      </c>
      <c r="C52" s="5"/>
      <c r="D52" s="5"/>
      <c r="E52" s="5"/>
      <c r="F52" s="5"/>
      <c r="G52" s="203"/>
      <c r="H52" s="167"/>
      <c r="I52" s="167"/>
      <c r="J52" s="165"/>
    </row>
    <row r="53" spans="1:10" x14ac:dyDescent="0.2">
      <c r="A53" s="15"/>
      <c r="C53" s="19" t="s">
        <v>205</v>
      </c>
      <c r="D53" s="4">
        <v>0</v>
      </c>
      <c r="E53" s="155"/>
      <c r="G53" s="162"/>
    </row>
    <row r="54" spans="1:10" x14ac:dyDescent="0.2">
      <c r="A54" s="15"/>
      <c r="C54" s="19" t="s">
        <v>206</v>
      </c>
      <c r="D54" s="4">
        <v>3</v>
      </c>
      <c r="E54" s="166"/>
      <c r="G54" s="162"/>
    </row>
    <row r="55" spans="1:10" x14ac:dyDescent="0.2">
      <c r="A55" s="15"/>
      <c r="C55" s="19" t="s">
        <v>207</v>
      </c>
      <c r="D55" s="4">
        <v>1</v>
      </c>
      <c r="E55" s="155"/>
      <c r="G55" s="162"/>
    </row>
    <row r="56" spans="1:10" ht="25.5" x14ac:dyDescent="0.2">
      <c r="A56" s="15"/>
      <c r="C56" s="26" t="s">
        <v>208</v>
      </c>
      <c r="D56" s="4">
        <v>5</v>
      </c>
      <c r="E56" s="155"/>
      <c r="G56" s="162"/>
    </row>
    <row r="57" spans="1:10" x14ac:dyDescent="0.2">
      <c r="A57" s="15"/>
      <c r="E57" s="233">
        <f>IF(E53="x",D53,0) + IF(E54="x",D54,0) + IF(E55="X",D55,0) + IF(E56="X",D56,0)</f>
        <v>0</v>
      </c>
      <c r="F57">
        <f>E57*G57</f>
        <v>0</v>
      </c>
      <c r="G57" s="162">
        <f>IF(H52="x",0,IF(I52="x",0,A52))</f>
        <v>1</v>
      </c>
    </row>
    <row r="58" spans="1:10" x14ac:dyDescent="0.2">
      <c r="A58" s="15"/>
      <c r="G58" s="162"/>
    </row>
    <row r="59" spans="1:10" ht="25.5" x14ac:dyDescent="0.2">
      <c r="A59" s="204">
        <v>1</v>
      </c>
      <c r="B59" s="206" t="s">
        <v>410</v>
      </c>
      <c r="C59" s="5"/>
      <c r="D59" s="5"/>
      <c r="E59" s="5"/>
      <c r="F59" s="5"/>
      <c r="G59" s="203"/>
      <c r="H59" s="167"/>
      <c r="I59" s="167"/>
      <c r="J59" s="165"/>
    </row>
    <row r="60" spans="1:10" x14ac:dyDescent="0.2">
      <c r="A60" s="15"/>
      <c r="C60" s="19" t="s">
        <v>205</v>
      </c>
      <c r="D60" s="4">
        <v>0</v>
      </c>
      <c r="E60" s="155"/>
      <c r="G60" s="162"/>
    </row>
    <row r="61" spans="1:10" x14ac:dyDescent="0.2">
      <c r="A61" s="15"/>
      <c r="C61" s="19" t="s">
        <v>206</v>
      </c>
      <c r="D61" s="4">
        <v>3</v>
      </c>
      <c r="E61" s="166"/>
      <c r="G61" s="162"/>
    </row>
    <row r="62" spans="1:10" x14ac:dyDescent="0.2">
      <c r="A62" s="15"/>
      <c r="C62" s="19" t="s">
        <v>207</v>
      </c>
      <c r="D62" s="4">
        <v>1</v>
      </c>
      <c r="E62" s="155"/>
      <c r="G62" s="162"/>
    </row>
    <row r="63" spans="1:10" ht="25.5" x14ac:dyDescent="0.2">
      <c r="A63" s="15"/>
      <c r="C63" s="26" t="s">
        <v>208</v>
      </c>
      <c r="D63" s="4">
        <v>5</v>
      </c>
      <c r="E63" s="155"/>
      <c r="G63" s="162"/>
    </row>
    <row r="64" spans="1:10" x14ac:dyDescent="0.2">
      <c r="A64" s="15"/>
      <c r="E64" s="233">
        <f>IF(E60="x",D60,0) + IF(E61="x",D61,0) + IF(E62="X",D62,0) + IF(E63="X",D63,0)</f>
        <v>0</v>
      </c>
      <c r="F64">
        <f>E64*G64</f>
        <v>0</v>
      </c>
      <c r="G64" s="162">
        <f>IF(H59="x",0,IF(I59="x",0,A59))</f>
        <v>1</v>
      </c>
    </row>
    <row r="65" spans="1:10" x14ac:dyDescent="0.2">
      <c r="A65" s="15"/>
      <c r="G65" s="162"/>
    </row>
    <row r="66" spans="1:10" ht="25.5" x14ac:dyDescent="0.2">
      <c r="A66" s="204">
        <v>2</v>
      </c>
      <c r="B66" s="182" t="s">
        <v>411</v>
      </c>
      <c r="C66" s="5"/>
      <c r="D66" s="5"/>
      <c r="E66" s="5"/>
      <c r="F66" s="5"/>
      <c r="G66" s="203"/>
      <c r="H66" s="167"/>
      <c r="I66" s="167"/>
      <c r="J66" s="165"/>
    </row>
    <row r="67" spans="1:10" x14ac:dyDescent="0.2">
      <c r="A67" s="15"/>
      <c r="C67" s="94" t="s">
        <v>9</v>
      </c>
      <c r="D67" s="4">
        <v>5</v>
      </c>
      <c r="E67" s="166"/>
      <c r="G67" s="162"/>
    </row>
    <row r="68" spans="1:10" x14ac:dyDescent="0.2">
      <c r="A68" s="15"/>
      <c r="C68" s="94" t="s">
        <v>248</v>
      </c>
      <c r="D68" s="4">
        <v>3</v>
      </c>
      <c r="E68" s="155"/>
      <c r="G68" s="162"/>
    </row>
    <row r="69" spans="1:10" x14ac:dyDescent="0.2">
      <c r="A69" s="15"/>
      <c r="E69" s="233">
        <f>IF(E67="x",D67,0) + IF(E68="x",D68,0)</f>
        <v>0</v>
      </c>
      <c r="F69">
        <f>E69*G69</f>
        <v>0</v>
      </c>
      <c r="G69" s="162">
        <f>IF(H66="x",0,IF(I66="x",0,A66))</f>
        <v>2</v>
      </c>
    </row>
    <row r="70" spans="1:10" x14ac:dyDescent="0.2">
      <c r="A70" s="15"/>
      <c r="G70" s="162"/>
    </row>
    <row r="71" spans="1:10" x14ac:dyDescent="0.2">
      <c r="A71" s="15"/>
      <c r="G71" s="162"/>
    </row>
    <row r="72" spans="1:10" ht="25.5" x14ac:dyDescent="0.2">
      <c r="A72" s="204">
        <v>1</v>
      </c>
      <c r="B72" s="182" t="s">
        <v>412</v>
      </c>
      <c r="C72" s="5"/>
      <c r="D72" s="5"/>
      <c r="E72" s="5"/>
      <c r="F72" s="5"/>
      <c r="G72" s="203"/>
      <c r="H72" s="167"/>
      <c r="I72" s="167"/>
      <c r="J72" s="165"/>
    </row>
    <row r="73" spans="1:10" x14ac:dyDescent="0.2">
      <c r="A73" s="15"/>
      <c r="C73" s="19" t="s">
        <v>9</v>
      </c>
      <c r="D73" s="4">
        <v>5</v>
      </c>
      <c r="E73" s="166"/>
      <c r="G73" s="162"/>
    </row>
    <row r="74" spans="1:10" x14ac:dyDescent="0.2">
      <c r="A74" s="15"/>
      <c r="C74" s="19" t="s">
        <v>10</v>
      </c>
      <c r="D74" s="4">
        <v>0</v>
      </c>
      <c r="E74" s="155"/>
      <c r="G74" s="162"/>
    </row>
    <row r="75" spans="1:10" x14ac:dyDescent="0.2">
      <c r="A75" s="15"/>
      <c r="E75" s="233">
        <f>IF(E73="x",D73,0) + IF(E74="x",D74,0)</f>
        <v>0</v>
      </c>
      <c r="F75">
        <f>E75*G75</f>
        <v>0</v>
      </c>
      <c r="G75" s="162">
        <f>IF(H72="x",0,IF(I72="x",0,A72))</f>
        <v>1</v>
      </c>
    </row>
    <row r="76" spans="1:10" x14ac:dyDescent="0.2">
      <c r="A76" s="15"/>
      <c r="G76" s="162"/>
    </row>
    <row r="77" spans="1:10" x14ac:dyDescent="0.2">
      <c r="A77" s="204"/>
      <c r="B77" s="175" t="s">
        <v>413</v>
      </c>
      <c r="C77" s="181" t="s">
        <v>322</v>
      </c>
      <c r="D77" s="5"/>
      <c r="E77" s="5"/>
      <c r="F77" s="5"/>
      <c r="G77" s="203"/>
      <c r="H77" s="167"/>
      <c r="I77" s="167"/>
      <c r="J77" s="165"/>
    </row>
    <row r="78" spans="1:10" x14ac:dyDescent="0.2">
      <c r="A78" s="15"/>
      <c r="G78" s="162"/>
    </row>
    <row r="79" spans="1:10" ht="51" x14ac:dyDescent="0.2">
      <c r="A79" s="204">
        <v>1</v>
      </c>
      <c r="B79" s="182" t="s">
        <v>414</v>
      </c>
      <c r="C79" s="5"/>
      <c r="D79" s="5"/>
      <c r="E79" s="5"/>
      <c r="F79" s="5"/>
      <c r="G79" s="203"/>
      <c r="H79" s="167"/>
      <c r="I79" s="167"/>
      <c r="J79" s="165"/>
    </row>
    <row r="80" spans="1:10" ht="38.25" x14ac:dyDescent="0.2">
      <c r="A80" s="15"/>
      <c r="C80" s="31" t="s">
        <v>290</v>
      </c>
      <c r="D80" s="4">
        <v>5</v>
      </c>
      <c r="E80" s="166"/>
      <c r="G80" s="162"/>
    </row>
    <row r="81" spans="1:10" ht="38.25" x14ac:dyDescent="0.2">
      <c r="A81" s="15"/>
      <c r="C81" s="31" t="s">
        <v>291</v>
      </c>
      <c r="D81" s="4">
        <v>0</v>
      </c>
      <c r="E81" s="155"/>
      <c r="G81" s="162"/>
    </row>
    <row r="82" spans="1:10" x14ac:dyDescent="0.2">
      <c r="A82" s="15"/>
      <c r="C82" s="40"/>
      <c r="E82" s="233">
        <f>IF(E80="x",D80,0) + IF(E81="x",D81,0)</f>
        <v>0</v>
      </c>
      <c r="F82">
        <f>E82*G82</f>
        <v>0</v>
      </c>
      <c r="G82" s="162">
        <f>IF(H79="x",0,IF(I79="x",0,A79))</f>
        <v>1</v>
      </c>
    </row>
    <row r="83" spans="1:10" x14ac:dyDescent="0.2">
      <c r="A83" s="15"/>
      <c r="G83" s="162"/>
    </row>
    <row r="84" spans="1:10" ht="25.5" x14ac:dyDescent="0.2">
      <c r="A84" s="204"/>
      <c r="B84" s="182" t="s">
        <v>415</v>
      </c>
      <c r="C84" s="181" t="s">
        <v>322</v>
      </c>
      <c r="D84" s="5"/>
      <c r="E84" s="5"/>
      <c r="F84" s="5"/>
      <c r="G84" s="203"/>
      <c r="H84" s="167"/>
      <c r="I84" s="167"/>
      <c r="J84" s="165"/>
    </row>
    <row r="85" spans="1:10" x14ac:dyDescent="0.2">
      <c r="A85" s="15"/>
      <c r="G85" s="162"/>
    </row>
    <row r="86" spans="1:10" x14ac:dyDescent="0.2">
      <c r="A86" s="15"/>
      <c r="G86" s="162"/>
    </row>
    <row r="87" spans="1:10" ht="25.5" x14ac:dyDescent="0.2">
      <c r="A87" s="204">
        <v>1</v>
      </c>
      <c r="B87" s="206" t="s">
        <v>416</v>
      </c>
      <c r="C87" s="5"/>
      <c r="D87" s="5"/>
      <c r="E87" s="5"/>
      <c r="F87" s="5"/>
      <c r="G87" s="203"/>
      <c r="H87" s="167"/>
      <c r="I87" s="167"/>
      <c r="J87" s="165"/>
    </row>
    <row r="88" spans="1:10" x14ac:dyDescent="0.2">
      <c r="A88" s="15"/>
      <c r="C88" s="19" t="s">
        <v>155</v>
      </c>
      <c r="D88" s="4">
        <v>5</v>
      </c>
      <c r="E88" s="155"/>
      <c r="G88" s="162"/>
    </row>
    <row r="89" spans="1:10" x14ac:dyDescent="0.2">
      <c r="A89" s="15"/>
      <c r="C89" s="19" t="s">
        <v>209</v>
      </c>
      <c r="D89" s="4">
        <v>0</v>
      </c>
      <c r="E89" s="166"/>
      <c r="G89" s="162"/>
    </row>
    <row r="90" spans="1:10" x14ac:dyDescent="0.2">
      <c r="A90" s="15"/>
      <c r="E90" s="233">
        <f>IF(E88="x",D88,0) + IF(E89="x",D90,0)</f>
        <v>0</v>
      </c>
      <c r="F90">
        <f>E90*G90</f>
        <v>0</v>
      </c>
      <c r="G90" s="162">
        <f>IF(H87="x",0,IF(I87="x",0,A87))</f>
        <v>1</v>
      </c>
    </row>
    <row r="91" spans="1:10" x14ac:dyDescent="0.2">
      <c r="A91" s="15"/>
      <c r="G91" s="162"/>
    </row>
    <row r="92" spans="1:10" ht="38.25" x14ac:dyDescent="0.2">
      <c r="A92" s="204">
        <v>1</v>
      </c>
      <c r="B92" s="182" t="s">
        <v>417</v>
      </c>
      <c r="C92" s="5"/>
      <c r="D92" s="5"/>
      <c r="E92" s="5"/>
      <c r="F92" s="5"/>
      <c r="G92" s="203"/>
      <c r="H92" s="167"/>
      <c r="I92" s="167"/>
      <c r="J92" s="165"/>
    </row>
    <row r="93" spans="1:10" x14ac:dyDescent="0.2">
      <c r="A93" s="15"/>
      <c r="C93" s="19" t="s">
        <v>9</v>
      </c>
      <c r="D93" s="4">
        <v>0</v>
      </c>
      <c r="E93" s="166"/>
      <c r="G93" s="162"/>
    </row>
    <row r="94" spans="1:10" x14ac:dyDescent="0.2">
      <c r="A94" s="15"/>
      <c r="C94" s="19" t="s">
        <v>10</v>
      </c>
      <c r="D94" s="4">
        <v>5</v>
      </c>
      <c r="E94" s="155"/>
      <c r="G94" s="162"/>
    </row>
    <row r="95" spans="1:10" x14ac:dyDescent="0.2">
      <c r="A95" s="15"/>
      <c r="E95" s="233">
        <f>IF(E93="x",D93,0) + IF(E94="x",D94,0)</f>
        <v>0</v>
      </c>
      <c r="F95">
        <f>E95*G95</f>
        <v>0</v>
      </c>
      <c r="G95" s="162">
        <f>IF(H92="x",0,IF(I92="x",0,A92))</f>
        <v>1</v>
      </c>
    </row>
    <row r="96" spans="1:10" x14ac:dyDescent="0.2">
      <c r="A96" s="15"/>
      <c r="G96" s="162"/>
    </row>
    <row r="97" spans="1:10" x14ac:dyDescent="0.2">
      <c r="A97" s="15"/>
      <c r="G97" s="162"/>
    </row>
    <row r="98" spans="1:10" ht="25.5" x14ac:dyDescent="0.2">
      <c r="A98" s="204">
        <v>1</v>
      </c>
      <c r="B98" s="182" t="s">
        <v>418</v>
      </c>
      <c r="C98" s="5"/>
      <c r="D98" s="5"/>
      <c r="E98" s="5"/>
      <c r="F98" s="5"/>
      <c r="G98" s="203"/>
      <c r="H98" s="167"/>
      <c r="I98" s="167"/>
      <c r="J98" s="165"/>
    </row>
    <row r="99" spans="1:10" x14ac:dyDescent="0.2">
      <c r="A99" s="15"/>
      <c r="C99" s="19" t="s">
        <v>210</v>
      </c>
      <c r="D99" s="4">
        <v>0</v>
      </c>
      <c r="E99" s="155"/>
      <c r="G99" s="162"/>
    </row>
    <row r="100" spans="1:10" x14ac:dyDescent="0.2">
      <c r="A100" s="15"/>
      <c r="C100" s="19" t="s">
        <v>211</v>
      </c>
      <c r="D100" s="4">
        <v>3</v>
      </c>
      <c r="E100" s="166"/>
      <c r="G100" s="162"/>
    </row>
    <row r="101" spans="1:10" x14ac:dyDescent="0.2">
      <c r="A101" s="15"/>
      <c r="C101" s="19" t="s">
        <v>212</v>
      </c>
      <c r="D101" s="4">
        <v>1</v>
      </c>
      <c r="E101" s="155"/>
      <c r="G101" s="162"/>
    </row>
    <row r="102" spans="1:10" x14ac:dyDescent="0.2">
      <c r="A102" s="15"/>
      <c r="C102" s="19" t="s">
        <v>213</v>
      </c>
      <c r="D102" s="4">
        <v>5</v>
      </c>
      <c r="E102" s="155"/>
      <c r="G102" s="162"/>
    </row>
    <row r="103" spans="1:10" x14ac:dyDescent="0.2">
      <c r="A103" s="15"/>
      <c r="E103" s="233">
        <f>IF(E99="x",D99,0) + IF(E100="x",D100,0) + IF(E101="X",D101,0) + IF(E102="X",D102,0)</f>
        <v>0</v>
      </c>
      <c r="F103">
        <f>E103*G103</f>
        <v>0</v>
      </c>
      <c r="G103" s="162">
        <f>IF(H98="x",0,IF(I98="x",0,A98))</f>
        <v>1</v>
      </c>
    </row>
    <row r="104" spans="1:10" ht="13.5" thickBot="1" x14ac:dyDescent="0.25">
      <c r="A104" s="15"/>
      <c r="G104" s="162"/>
      <c r="H104" s="34">
        <f>COUNTA(H46:H103)</f>
        <v>0</v>
      </c>
      <c r="I104" s="34">
        <f>COUNTA(I47:I103)</f>
        <v>0</v>
      </c>
      <c r="J104" s="3"/>
    </row>
    <row r="105" spans="1:10" ht="13.5" thickTop="1" x14ac:dyDescent="0.2">
      <c r="A105" s="15"/>
      <c r="G105" s="162"/>
    </row>
    <row r="106" spans="1:10" ht="13.5" thickBot="1" x14ac:dyDescent="0.25">
      <c r="A106" s="15"/>
      <c r="G106" s="162"/>
    </row>
    <row r="107" spans="1:10" ht="13.5" thickTop="1" x14ac:dyDescent="0.2">
      <c r="A107" s="43" t="s">
        <v>1</v>
      </c>
      <c r="B107" s="256" t="s">
        <v>289</v>
      </c>
      <c r="C107" s="256"/>
      <c r="D107" s="256"/>
      <c r="E107" s="256"/>
      <c r="F107" s="12" t="s">
        <v>3</v>
      </c>
      <c r="G107" s="169" t="s">
        <v>1</v>
      </c>
      <c r="H107" s="258" t="s">
        <v>8</v>
      </c>
      <c r="I107" s="263" t="s">
        <v>7</v>
      </c>
      <c r="J107" s="260" t="s">
        <v>2</v>
      </c>
    </row>
    <row r="108" spans="1:10" ht="13.5" thickBot="1" x14ac:dyDescent="0.25">
      <c r="A108" s="42"/>
      <c r="B108" s="257"/>
      <c r="C108" s="257"/>
      <c r="D108" s="257"/>
      <c r="E108" s="257"/>
      <c r="F108" s="2" t="str">
        <f>IF(SUM(F110:F124)=0,"",(SUM(F110:F124)/SUM(G110:G124)))</f>
        <v/>
      </c>
      <c r="G108" s="170"/>
      <c r="H108" s="262"/>
      <c r="I108" s="264"/>
      <c r="J108" s="265"/>
    </row>
    <row r="109" spans="1:10" ht="13.5" thickTop="1" x14ac:dyDescent="0.2">
      <c r="A109" s="15"/>
      <c r="G109" s="162"/>
    </row>
    <row r="110" spans="1:10" x14ac:dyDescent="0.2">
      <c r="A110" s="202">
        <v>3</v>
      </c>
      <c r="B110" s="175" t="s">
        <v>419</v>
      </c>
      <c r="C110" s="5"/>
      <c r="D110" s="5"/>
      <c r="E110" s="5"/>
      <c r="F110" s="5"/>
      <c r="G110" s="203"/>
      <c r="H110" s="167"/>
      <c r="I110" s="167"/>
      <c r="J110" s="165"/>
    </row>
    <row r="111" spans="1:10" x14ac:dyDescent="0.2">
      <c r="A111" s="15"/>
      <c r="C111" s="19" t="s">
        <v>9</v>
      </c>
      <c r="D111" s="4">
        <v>5</v>
      </c>
      <c r="E111" s="166"/>
      <c r="G111" s="162"/>
    </row>
    <row r="112" spans="1:10" x14ac:dyDescent="0.2">
      <c r="A112" s="15"/>
      <c r="C112" s="19" t="s">
        <v>10</v>
      </c>
      <c r="D112" s="4">
        <v>0</v>
      </c>
      <c r="E112" s="155"/>
      <c r="G112" s="162"/>
    </row>
    <row r="113" spans="1:10" x14ac:dyDescent="0.2">
      <c r="A113" s="15"/>
      <c r="E113" s="233">
        <f>IF(E111="x",D111,0) + IF(E112="x",D112,0)</f>
        <v>0</v>
      </c>
      <c r="F113">
        <f>E113*G113</f>
        <v>0</v>
      </c>
      <c r="G113" s="162">
        <f>IF(H110="x",0,IF(I110="x",0,A110))</f>
        <v>3</v>
      </c>
    </row>
    <row r="114" spans="1:10" x14ac:dyDescent="0.2">
      <c r="A114" s="15"/>
      <c r="G114" s="162"/>
    </row>
    <row r="115" spans="1:10" x14ac:dyDescent="0.2">
      <c r="A115" s="204">
        <v>2</v>
      </c>
      <c r="B115" s="175" t="s">
        <v>420</v>
      </c>
      <c r="C115" s="5"/>
      <c r="D115" s="5"/>
      <c r="E115" s="5"/>
      <c r="F115" s="5"/>
      <c r="G115" s="203"/>
      <c r="H115" s="167"/>
      <c r="I115" s="167"/>
      <c r="J115" s="165"/>
    </row>
    <row r="116" spans="1:10" x14ac:dyDescent="0.2">
      <c r="A116" s="15"/>
      <c r="C116" s="19" t="s">
        <v>9</v>
      </c>
      <c r="D116" s="4">
        <v>5</v>
      </c>
      <c r="E116" s="166"/>
      <c r="G116" s="162"/>
    </row>
    <row r="117" spans="1:10" x14ac:dyDescent="0.2">
      <c r="A117" s="15"/>
      <c r="C117" s="19" t="s">
        <v>10</v>
      </c>
      <c r="D117" s="4">
        <v>0</v>
      </c>
      <c r="E117" s="155"/>
      <c r="G117" s="162"/>
    </row>
    <row r="118" spans="1:10" x14ac:dyDescent="0.2">
      <c r="A118" s="15"/>
      <c r="E118" s="233">
        <f>IF(E116="x",D116,0) + IF(E117="x",D117,0)</f>
        <v>0</v>
      </c>
      <c r="F118">
        <f>E118*G118</f>
        <v>0</v>
      </c>
      <c r="G118" s="162">
        <f>IF(H115="x",0,IF(I115="x",0,A115))</f>
        <v>2</v>
      </c>
    </row>
    <row r="119" spans="1:10" x14ac:dyDescent="0.2">
      <c r="A119" s="15"/>
      <c r="G119" s="162"/>
    </row>
    <row r="120" spans="1:10" x14ac:dyDescent="0.2">
      <c r="A120" s="202">
        <v>3</v>
      </c>
      <c r="B120" s="175" t="s">
        <v>421</v>
      </c>
      <c r="C120" s="5"/>
      <c r="D120" s="5"/>
      <c r="E120" s="5"/>
      <c r="F120" s="5"/>
      <c r="G120" s="203"/>
      <c r="H120" s="167"/>
      <c r="I120" s="167"/>
      <c r="J120" s="165"/>
    </row>
    <row r="121" spans="1:10" x14ac:dyDescent="0.2">
      <c r="A121" s="15"/>
      <c r="C121" s="19" t="s">
        <v>9</v>
      </c>
      <c r="D121" s="4">
        <v>5</v>
      </c>
      <c r="E121" s="166"/>
      <c r="G121" s="162"/>
    </row>
    <row r="122" spans="1:10" x14ac:dyDescent="0.2">
      <c r="A122" s="15"/>
      <c r="C122" s="19" t="s">
        <v>10</v>
      </c>
      <c r="D122" s="4">
        <v>0</v>
      </c>
      <c r="E122" s="155"/>
      <c r="G122" s="162"/>
    </row>
    <row r="123" spans="1:10" x14ac:dyDescent="0.2">
      <c r="A123" s="15"/>
      <c r="E123" s="233">
        <f>IF(E121="x",D121,0) + IF(E122="x",D122,0)</f>
        <v>0</v>
      </c>
      <c r="F123">
        <f>E123*G123</f>
        <v>0</v>
      </c>
      <c r="G123" s="162">
        <f>IF(H120="x",0,IF(I120="x",0,A120))</f>
        <v>3</v>
      </c>
    </row>
    <row r="124" spans="1:10" ht="13.5" thickBot="1" x14ac:dyDescent="0.25">
      <c r="A124" s="15"/>
      <c r="G124" s="162"/>
      <c r="H124" s="34">
        <f>COUNTA(H109:H123)</f>
        <v>0</v>
      </c>
      <c r="I124" s="34">
        <f>COUNTA(I109:I123)</f>
        <v>0</v>
      </c>
      <c r="J124" s="3"/>
    </row>
    <row r="125" spans="1:10" ht="13.5" thickTop="1" x14ac:dyDescent="0.2">
      <c r="A125" s="15"/>
    </row>
    <row r="126" spans="1:10" x14ac:dyDescent="0.2">
      <c r="A126" s="15"/>
    </row>
    <row r="127" spans="1:10" x14ac:dyDescent="0.2">
      <c r="A127" s="15"/>
    </row>
    <row r="128" spans="1:10" x14ac:dyDescent="0.2">
      <c r="A128" s="15"/>
    </row>
    <row r="129" spans="1:1" x14ac:dyDescent="0.2">
      <c r="A129" s="15"/>
    </row>
  </sheetData>
  <sheetProtection algorithmName="SHA-512" hashValue="aAoEZ0rA9vXJINgKkPJEjADAgpIfBIKHlM5n8P+ML/ZpOK8Nd4HYl4UJcETBnzSmznEirG7qM8rFvQ/OPwsNMQ==" saltValue="nF+3C+PywUtKt7J3cHapQg==" spinCount="100000" sheet="1" objects="1" scenarios="1" selectLockedCells="1"/>
  <mergeCells count="12">
    <mergeCell ref="B107:E108"/>
    <mergeCell ref="H107:H108"/>
    <mergeCell ref="I107:I108"/>
    <mergeCell ref="J107:J108"/>
    <mergeCell ref="B4:E5"/>
    <mergeCell ref="H4:H5"/>
    <mergeCell ref="I4:I5"/>
    <mergeCell ref="J4:J5"/>
    <mergeCell ref="B44:E45"/>
    <mergeCell ref="H44:H45"/>
    <mergeCell ref="I44:I45"/>
    <mergeCell ref="J44:J4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32"/>
  <sheetViews>
    <sheetView showGridLines="0" topLeftCell="A3" zoomScale="53" zoomScaleNormal="100" workbookViewId="0">
      <selection activeCell="H13" sqref="H13"/>
    </sheetView>
  </sheetViews>
  <sheetFormatPr defaultColWidth="8.7109375" defaultRowHeight="12.75" x14ac:dyDescent="0.2"/>
  <cols>
    <col min="1" max="1" width="3.5703125" customWidth="1"/>
    <col min="2" max="2" width="63.28515625" customWidth="1"/>
    <col min="3" max="3" width="49" customWidth="1"/>
    <col min="5" max="5" width="9.7109375" customWidth="1"/>
    <col min="7" max="7" width="0" hidden="1" customWidth="1"/>
    <col min="10" max="10" width="15" customWidth="1"/>
  </cols>
  <sheetData>
    <row r="2" spans="1:10" ht="60" x14ac:dyDescent="0.2">
      <c r="B2" s="30" t="s">
        <v>214</v>
      </c>
    </row>
    <row r="3" spans="1:10" x14ac:dyDescent="0.2">
      <c r="B3" s="29"/>
    </row>
    <row r="4" spans="1:10" x14ac:dyDescent="0.2">
      <c r="B4" s="30"/>
    </row>
    <row r="9" spans="1:10" ht="26.25" thickBot="1" x14ac:dyDescent="0.25">
      <c r="B9" s="8" t="s">
        <v>0</v>
      </c>
      <c r="C9" s="8" t="s">
        <v>27</v>
      </c>
      <c r="D9" s="8" t="s">
        <v>13</v>
      </c>
      <c r="E9" s="10" t="s">
        <v>134</v>
      </c>
    </row>
    <row r="10" spans="1:10" ht="13.5" thickTop="1" x14ac:dyDescent="0.2">
      <c r="A10" s="43" t="s">
        <v>1</v>
      </c>
      <c r="B10" s="256" t="s">
        <v>190</v>
      </c>
      <c r="C10" s="256"/>
      <c r="D10" s="256"/>
      <c r="E10" s="256"/>
      <c r="F10" s="12" t="s">
        <v>3</v>
      </c>
      <c r="G10" s="169" t="s">
        <v>1</v>
      </c>
      <c r="H10" s="258" t="s">
        <v>8</v>
      </c>
      <c r="I10" s="263" t="s">
        <v>7</v>
      </c>
      <c r="J10" s="260" t="s">
        <v>2</v>
      </c>
    </row>
    <row r="11" spans="1:10" ht="13.5" thickBot="1" x14ac:dyDescent="0.25">
      <c r="A11" s="42"/>
      <c r="B11" s="257"/>
      <c r="C11" s="257"/>
      <c r="D11" s="257"/>
      <c r="E11" s="257"/>
      <c r="F11" s="2" t="str">
        <f>IF(SUM(F12:F30)=0,"",(SUM(F12:F30)/SUM(G12:G30)))</f>
        <v/>
      </c>
      <c r="G11" s="170"/>
      <c r="H11" s="259"/>
      <c r="I11" s="266"/>
      <c r="J11" s="261"/>
    </row>
    <row r="12" spans="1:10" ht="13.5" thickTop="1" x14ac:dyDescent="0.2">
      <c r="A12" s="15"/>
      <c r="G12" s="162"/>
    </row>
    <row r="13" spans="1:10" ht="25.5" x14ac:dyDescent="0.2">
      <c r="A13" s="204">
        <v>2</v>
      </c>
      <c r="B13" s="182" t="s">
        <v>441</v>
      </c>
      <c r="C13" s="5"/>
      <c r="D13" s="5"/>
      <c r="E13" s="5"/>
      <c r="F13" s="5"/>
      <c r="G13" s="203"/>
      <c r="H13" s="167"/>
      <c r="I13" s="167"/>
      <c r="J13" s="165"/>
    </row>
    <row r="14" spans="1:10" ht="22.5" x14ac:dyDescent="0.2">
      <c r="A14" s="15"/>
      <c r="B14" s="142" t="s">
        <v>274</v>
      </c>
      <c r="G14" s="162"/>
    </row>
    <row r="15" spans="1:10" x14ac:dyDescent="0.2">
      <c r="A15" s="15"/>
      <c r="B15" s="28"/>
      <c r="C15" s="19" t="s">
        <v>9</v>
      </c>
      <c r="D15" s="4">
        <v>5</v>
      </c>
      <c r="E15" s="166"/>
      <c r="G15" s="162"/>
    </row>
    <row r="16" spans="1:10" x14ac:dyDescent="0.2">
      <c r="A16" s="15"/>
      <c r="C16" s="19" t="s">
        <v>10</v>
      </c>
      <c r="D16" s="4">
        <v>0</v>
      </c>
      <c r="E16" s="166"/>
      <c r="G16" s="162"/>
    </row>
    <row r="17" spans="1:10" ht="25.5" x14ac:dyDescent="0.2">
      <c r="A17" s="15"/>
      <c r="C17" s="31" t="s">
        <v>226</v>
      </c>
      <c r="D17" s="4"/>
      <c r="E17" s="4"/>
      <c r="G17" s="162"/>
    </row>
    <row r="18" spans="1:10" x14ac:dyDescent="0.2">
      <c r="A18" s="15"/>
      <c r="E18" s="233">
        <f>IF(E15="x",D15,0) + IF(E16="x",D16,0)</f>
        <v>0</v>
      </c>
      <c r="F18">
        <f>E18*G18</f>
        <v>0</v>
      </c>
      <c r="G18" s="162">
        <f>IF(H13="x",0,IF(I13="x",0,A13))</f>
        <v>2</v>
      </c>
    </row>
    <row r="19" spans="1:10" x14ac:dyDescent="0.2">
      <c r="A19" s="15"/>
      <c r="G19" s="162"/>
    </row>
    <row r="20" spans="1:10" x14ac:dyDescent="0.2">
      <c r="A20" s="204">
        <v>1</v>
      </c>
      <c r="B20" s="182" t="s">
        <v>422</v>
      </c>
      <c r="C20" s="5"/>
      <c r="D20" s="5"/>
      <c r="E20" s="5"/>
      <c r="F20" s="5"/>
      <c r="G20" s="203"/>
      <c r="H20" s="167"/>
      <c r="I20" s="167"/>
      <c r="J20" s="165"/>
    </row>
    <row r="21" spans="1:10" x14ac:dyDescent="0.2">
      <c r="A21" s="15"/>
      <c r="C21" s="19" t="s">
        <v>9</v>
      </c>
      <c r="D21" s="4">
        <v>5</v>
      </c>
      <c r="E21" s="166"/>
      <c r="G21" s="162"/>
    </row>
    <row r="22" spans="1:10" x14ac:dyDescent="0.2">
      <c r="A22" s="15"/>
      <c r="C22" s="19" t="s">
        <v>10</v>
      </c>
      <c r="D22" s="4">
        <v>0</v>
      </c>
      <c r="E22" s="155"/>
      <c r="G22" s="162"/>
    </row>
    <row r="23" spans="1:10" x14ac:dyDescent="0.2">
      <c r="A23" s="15"/>
      <c r="E23" s="233">
        <f>IF(E21="x",D21,0) + IF(E22="x",D22,0)</f>
        <v>0</v>
      </c>
      <c r="F23">
        <f>E23*G23</f>
        <v>0</v>
      </c>
      <c r="G23" s="162">
        <f>IF(H20="x",0,IF(I20="x",0,A20))</f>
        <v>1</v>
      </c>
    </row>
    <row r="24" spans="1:10" x14ac:dyDescent="0.2">
      <c r="A24" s="15"/>
      <c r="G24" s="162"/>
    </row>
    <row r="25" spans="1:10" ht="25.5" x14ac:dyDescent="0.2">
      <c r="A25" s="204">
        <v>1</v>
      </c>
      <c r="B25" s="182" t="s">
        <v>423</v>
      </c>
      <c r="C25" s="5"/>
      <c r="D25" s="5"/>
      <c r="E25" s="5"/>
      <c r="F25" s="5"/>
      <c r="G25" s="203"/>
      <c r="H25" s="167"/>
      <c r="I25" s="167"/>
      <c r="J25" s="165"/>
    </row>
    <row r="26" spans="1:10" ht="38.25" x14ac:dyDescent="0.2">
      <c r="A26" s="15"/>
      <c r="B26" s="11"/>
      <c r="C26" s="31" t="s">
        <v>215</v>
      </c>
      <c r="D26" s="4">
        <v>0</v>
      </c>
      <c r="E26" s="155"/>
      <c r="G26" s="162"/>
    </row>
    <row r="27" spans="1:10" ht="25.5" x14ac:dyDescent="0.2">
      <c r="A27" s="15"/>
      <c r="C27" s="31" t="s">
        <v>216</v>
      </c>
      <c r="D27" s="4">
        <v>3</v>
      </c>
      <c r="E27" s="155"/>
      <c r="G27" s="162"/>
    </row>
    <row r="28" spans="1:10" x14ac:dyDescent="0.2">
      <c r="A28" s="15"/>
      <c r="C28" s="19" t="s">
        <v>217</v>
      </c>
      <c r="D28" s="4">
        <v>5</v>
      </c>
      <c r="E28" s="155"/>
      <c r="G28" s="162"/>
    </row>
    <row r="29" spans="1:10" x14ac:dyDescent="0.2">
      <c r="A29" s="15"/>
      <c r="E29" s="233">
        <f>IF(E26="x",D26,0) + IF(E27="x",D27,0) + IF(E28="x",D28,0)</f>
        <v>0</v>
      </c>
      <c r="F29">
        <f>E29*G29</f>
        <v>0</v>
      </c>
      <c r="G29" s="162">
        <f>IF(H25="x",0,IF(I25="x",0,A25))</f>
        <v>1</v>
      </c>
    </row>
    <row r="30" spans="1:10" x14ac:dyDescent="0.2">
      <c r="A30" s="15"/>
      <c r="G30" s="162"/>
    </row>
    <row r="31" spans="1:10" ht="13.5" thickBot="1" x14ac:dyDescent="0.25">
      <c r="A31" s="15"/>
      <c r="H31" s="34">
        <f>COUNTA(H13:H30)</f>
        <v>0</v>
      </c>
      <c r="I31" s="34">
        <f>COUNTA(I13:I30)</f>
        <v>0</v>
      </c>
      <c r="J31" s="3"/>
    </row>
    <row r="32" spans="1:10" ht="13.5" thickTop="1" x14ac:dyDescent="0.2">
      <c r="A32" s="15"/>
    </row>
  </sheetData>
  <sheetProtection algorithmName="SHA-512" hashValue="BMaOxbyjnf29ZD9kYxWzKeFPAYvNUgxxtZ4N6urEDAbas2fq8jobABjfK4A+N39covvyR/ibzgICMMSSTHyziA==" saltValue="hZSZFs89fRTGISuQyyHYMQ==" spinCount="100000" sheet="1" objects="1" scenarios="1" selectLockedCells="1"/>
  <mergeCells count="4">
    <mergeCell ref="B10:E11"/>
    <mergeCell ref="H10:H11"/>
    <mergeCell ref="I10:I11"/>
    <mergeCell ref="J10:J1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2"/>
  <sheetViews>
    <sheetView showGridLines="0" zoomScale="51" zoomScaleNormal="100" workbookViewId="0">
      <selection activeCell="E22" sqref="E22"/>
    </sheetView>
  </sheetViews>
  <sheetFormatPr defaultColWidth="8.7109375" defaultRowHeight="12.75" x14ac:dyDescent="0.2"/>
  <cols>
    <col min="1" max="1" width="4.28515625" customWidth="1"/>
    <col min="2" max="2" width="66" customWidth="1"/>
    <col min="3" max="3" width="29.7109375" customWidth="1"/>
    <col min="4" max="4" width="11.28515625" customWidth="1"/>
    <col min="5" max="5" width="9.85546875" customWidth="1"/>
    <col min="6" max="6" width="10.7109375" customWidth="1"/>
    <col min="7" max="7" width="5" hidden="1" customWidth="1"/>
    <col min="10" max="10" width="12.85546875" customWidth="1"/>
    <col min="11" max="11" width="12.5703125" customWidth="1"/>
    <col min="13" max="13" width="13.28515625" customWidth="1"/>
    <col min="14" max="14" width="12" customWidth="1"/>
  </cols>
  <sheetData>
    <row r="1" spans="1:11" x14ac:dyDescent="0.2">
      <c r="B1" s="8" t="s">
        <v>0</v>
      </c>
      <c r="C1" s="8" t="s">
        <v>27</v>
      </c>
      <c r="D1" s="8" t="s">
        <v>13</v>
      </c>
      <c r="E1" s="10" t="s">
        <v>134</v>
      </c>
    </row>
    <row r="2" spans="1:11" ht="13.5" thickBot="1" x14ac:dyDescent="0.25">
      <c r="G2" s="162"/>
    </row>
    <row r="3" spans="1:11" ht="13.15" customHeight="1" thickTop="1" x14ac:dyDescent="0.2">
      <c r="A3" s="43" t="s">
        <v>1</v>
      </c>
      <c r="B3" s="267" t="s">
        <v>14</v>
      </c>
      <c r="C3" s="268"/>
      <c r="D3" s="268"/>
      <c r="E3" s="268"/>
      <c r="F3" s="12" t="s">
        <v>245</v>
      </c>
      <c r="G3" s="169" t="s">
        <v>1</v>
      </c>
      <c r="H3" s="258" t="s">
        <v>8</v>
      </c>
      <c r="I3" s="263" t="s">
        <v>7</v>
      </c>
      <c r="J3" s="260" t="s">
        <v>2</v>
      </c>
      <c r="K3" s="1"/>
    </row>
    <row r="4" spans="1:11" ht="13.5" thickBot="1" x14ac:dyDescent="0.25">
      <c r="A4" s="42"/>
      <c r="B4" s="269"/>
      <c r="C4" s="269"/>
      <c r="D4" s="269"/>
      <c r="E4" s="269"/>
      <c r="F4" s="2" t="str">
        <f>IF(SUM(F10,F15,F19,F27,F32,F36,F40,F44,F53,F59)=0,"",(SUM(F10,F15,F19,F27,F32,F36,F40,F44,F53,F59)/SUM(G10,G15,G19,G27,G32,G36,G40,G44,G53,G59)))</f>
        <v/>
      </c>
      <c r="G4" s="170"/>
      <c r="H4" s="259"/>
      <c r="I4" s="266"/>
      <c r="J4" s="261"/>
    </row>
    <row r="5" spans="1:11" ht="13.5" thickTop="1" x14ac:dyDescent="0.2">
      <c r="A5" s="15"/>
      <c r="G5" s="162"/>
    </row>
    <row r="6" spans="1:11" ht="25.5" x14ac:dyDescent="0.2">
      <c r="A6" s="202">
        <v>3</v>
      </c>
      <c r="B6" s="205" t="s">
        <v>424</v>
      </c>
      <c r="C6" s="5"/>
      <c r="D6" s="5"/>
      <c r="E6" s="5"/>
      <c r="F6" s="5"/>
      <c r="G6" s="203"/>
      <c r="H6" s="155"/>
      <c r="I6" s="155"/>
      <c r="J6" s="164"/>
    </row>
    <row r="7" spans="1:11" x14ac:dyDescent="0.2">
      <c r="A7" s="15"/>
      <c r="B7" s="163" t="s">
        <v>275</v>
      </c>
      <c r="C7" s="19" t="s">
        <v>15</v>
      </c>
      <c r="D7" s="18">
        <v>5</v>
      </c>
      <c r="E7" s="166"/>
      <c r="G7" s="162"/>
    </row>
    <row r="8" spans="1:11" x14ac:dyDescent="0.2">
      <c r="A8" s="15"/>
      <c r="C8" s="19" t="s">
        <v>16</v>
      </c>
      <c r="D8" s="18">
        <v>1</v>
      </c>
      <c r="E8" s="166"/>
      <c r="G8" s="162"/>
    </row>
    <row r="9" spans="1:11" x14ac:dyDescent="0.2">
      <c r="A9" s="15"/>
      <c r="C9" s="19" t="s">
        <v>17</v>
      </c>
      <c r="D9" s="18">
        <v>0</v>
      </c>
      <c r="E9" s="166"/>
      <c r="G9" s="162"/>
    </row>
    <row r="10" spans="1:11" x14ac:dyDescent="0.2">
      <c r="A10" s="15"/>
      <c r="C10" s="16"/>
      <c r="D10" s="14"/>
      <c r="E10" s="232">
        <f>IF(E7="x",D7,0) + IF(E8="x",D8,0) + IF(E9="x",D9,0)</f>
        <v>0</v>
      </c>
      <c r="F10">
        <f>E10*G10</f>
        <v>0</v>
      </c>
      <c r="G10" s="162">
        <f>IF(H6="x",0,IF(I6="x",0,A6))</f>
        <v>3</v>
      </c>
    </row>
    <row r="11" spans="1:11" x14ac:dyDescent="0.2">
      <c r="A11" s="202">
        <v>3</v>
      </c>
      <c r="B11" s="175" t="s">
        <v>425</v>
      </c>
      <c r="C11" s="228"/>
      <c r="D11" s="228"/>
      <c r="E11" s="5"/>
      <c r="F11" s="5"/>
      <c r="G11" s="203"/>
      <c r="H11" s="166"/>
      <c r="I11" s="155"/>
      <c r="J11" s="164"/>
    </row>
    <row r="12" spans="1:11" x14ac:dyDescent="0.2">
      <c r="A12" s="15"/>
      <c r="C12" s="19" t="s">
        <v>18</v>
      </c>
      <c r="D12" s="18">
        <v>5</v>
      </c>
      <c r="E12" s="166"/>
      <c r="G12" s="162"/>
    </row>
    <row r="13" spans="1:11" x14ac:dyDescent="0.2">
      <c r="A13" s="15"/>
      <c r="C13" s="19" t="s">
        <v>19</v>
      </c>
      <c r="D13" s="18">
        <v>0</v>
      </c>
      <c r="E13" s="155"/>
      <c r="G13" s="162"/>
    </row>
    <row r="14" spans="1:11" x14ac:dyDescent="0.2">
      <c r="A14" s="15"/>
      <c r="C14" s="19" t="s">
        <v>20</v>
      </c>
      <c r="D14" s="18">
        <v>0</v>
      </c>
      <c r="E14" s="155"/>
      <c r="G14" s="162"/>
    </row>
    <row r="15" spans="1:11" x14ac:dyDescent="0.2">
      <c r="A15" s="15"/>
      <c r="C15" s="14"/>
      <c r="D15" s="14"/>
      <c r="E15" s="232">
        <f>IF(E12="x",D12,0) + IF(E13="x",D13,0) + IF(E14="x",D14,0)</f>
        <v>0</v>
      </c>
      <c r="F15">
        <f>E15*G15</f>
        <v>0</v>
      </c>
      <c r="G15" s="162">
        <f>IF(H11="x",0,IF(I11="x",0,A11))</f>
        <v>3</v>
      </c>
    </row>
    <row r="16" spans="1:11" ht="51" x14ac:dyDescent="0.2">
      <c r="A16" s="202">
        <v>3</v>
      </c>
      <c r="B16" s="182" t="s">
        <v>426</v>
      </c>
      <c r="C16" s="204"/>
      <c r="D16" s="228"/>
      <c r="E16" s="5"/>
      <c r="F16" s="5"/>
      <c r="G16" s="203"/>
      <c r="H16" s="166"/>
      <c r="I16" s="155"/>
      <c r="J16" s="164"/>
    </row>
    <row r="17" spans="1:10" x14ac:dyDescent="0.2">
      <c r="A17" s="15"/>
      <c r="C17" s="20" t="s">
        <v>9</v>
      </c>
      <c r="D17" s="18">
        <v>5</v>
      </c>
      <c r="E17" s="166"/>
      <c r="G17" s="162"/>
    </row>
    <row r="18" spans="1:10" x14ac:dyDescent="0.2">
      <c r="A18" s="15"/>
      <c r="C18" s="20" t="s">
        <v>10</v>
      </c>
      <c r="D18" s="18">
        <v>0</v>
      </c>
      <c r="E18" s="155"/>
      <c r="G18" s="162"/>
    </row>
    <row r="19" spans="1:10" x14ac:dyDescent="0.2">
      <c r="A19" s="15"/>
      <c r="C19" s="14"/>
      <c r="D19" s="14"/>
      <c r="E19" s="232">
        <f>IF(E17="x",D17,0) + IF(E18="x",D18,0)</f>
        <v>0</v>
      </c>
      <c r="F19">
        <f>E19*G19</f>
        <v>0</v>
      </c>
      <c r="G19" s="162">
        <f>IF(H16="x",0,IF(I16="x",0,A16))</f>
        <v>3</v>
      </c>
    </row>
    <row r="20" spans="1:10" ht="25.5" x14ac:dyDescent="0.2">
      <c r="A20" s="202">
        <v>3</v>
      </c>
      <c r="B20" s="205" t="s">
        <v>427</v>
      </c>
      <c r="C20" s="5"/>
      <c r="D20" s="5"/>
      <c r="E20" s="5"/>
      <c r="F20" s="5"/>
      <c r="G20" s="203"/>
      <c r="H20" s="167"/>
      <c r="I20" s="167"/>
      <c r="J20" s="165"/>
    </row>
    <row r="21" spans="1:10" ht="33.75" x14ac:dyDescent="0.2">
      <c r="A21" s="15"/>
      <c r="B21" s="142" t="s">
        <v>314</v>
      </c>
      <c r="C21" s="17" t="s">
        <v>9</v>
      </c>
      <c r="D21" s="4">
        <v>5</v>
      </c>
      <c r="E21" s="166"/>
      <c r="G21" s="162"/>
    </row>
    <row r="22" spans="1:10" x14ac:dyDescent="0.2">
      <c r="A22" s="15"/>
      <c r="C22" s="17" t="s">
        <v>10</v>
      </c>
      <c r="D22" s="4">
        <v>0</v>
      </c>
      <c r="E22" s="155"/>
      <c r="G22" s="162"/>
    </row>
    <row r="23" spans="1:10" x14ac:dyDescent="0.2">
      <c r="A23" s="15"/>
      <c r="E23" s="232">
        <f>IF(E21="x",D21,0) + IF(E22="x",D22,0)</f>
        <v>0</v>
      </c>
      <c r="F23">
        <f>G23*E23</f>
        <v>0</v>
      </c>
      <c r="G23" s="162">
        <f>IF(H20="x",0,IF(I20="x",0,A20))</f>
        <v>3</v>
      </c>
    </row>
    <row r="24" spans="1:10" ht="25.5" x14ac:dyDescent="0.2">
      <c r="A24" s="204">
        <v>2</v>
      </c>
      <c r="B24" s="182" t="s">
        <v>428</v>
      </c>
      <c r="C24" s="228"/>
      <c r="D24" s="228"/>
      <c r="E24" s="5"/>
      <c r="F24" s="5"/>
      <c r="G24" s="203"/>
      <c r="H24" s="155"/>
      <c r="I24" s="155"/>
      <c r="J24" s="164"/>
    </row>
    <row r="25" spans="1:10" x14ac:dyDescent="0.2">
      <c r="A25" s="15"/>
      <c r="C25" s="19" t="s">
        <v>9</v>
      </c>
      <c r="D25" s="18">
        <v>5</v>
      </c>
      <c r="E25" s="166"/>
      <c r="G25" s="162"/>
    </row>
    <row r="26" spans="1:10" x14ac:dyDescent="0.2">
      <c r="A26" s="15"/>
      <c r="C26" s="19" t="s">
        <v>10</v>
      </c>
      <c r="D26" s="18">
        <v>0</v>
      </c>
      <c r="E26" s="166"/>
      <c r="G26" s="162"/>
    </row>
    <row r="27" spans="1:10" x14ac:dyDescent="0.2">
      <c r="A27" s="15"/>
      <c r="C27" s="14"/>
      <c r="D27" s="14"/>
      <c r="E27" s="232">
        <f>IF(E25="x",D25,0) + IF(E26="x",D26,0)</f>
        <v>0</v>
      </c>
      <c r="F27">
        <f>E27*G27</f>
        <v>0</v>
      </c>
      <c r="G27" s="162">
        <f>IF(H24="x",0,IF(I24="x",0,A24))</f>
        <v>2</v>
      </c>
    </row>
    <row r="28" spans="1:10" x14ac:dyDescent="0.2">
      <c r="A28" s="204">
        <v>1</v>
      </c>
      <c r="B28" s="177" t="s">
        <v>429</v>
      </c>
      <c r="C28" s="228"/>
      <c r="D28" s="228"/>
      <c r="E28" s="5"/>
      <c r="F28" s="5"/>
      <c r="G28" s="203"/>
      <c r="H28" s="155"/>
      <c r="I28" s="155"/>
      <c r="J28" s="164"/>
    </row>
    <row r="29" spans="1:10" x14ac:dyDescent="0.2">
      <c r="A29" s="15"/>
      <c r="C29" s="19" t="s">
        <v>21</v>
      </c>
      <c r="D29" s="18">
        <v>5</v>
      </c>
      <c r="E29" s="166"/>
      <c r="G29" s="162"/>
    </row>
    <row r="30" spans="1:10" x14ac:dyDescent="0.2">
      <c r="A30" s="15"/>
      <c r="C30" s="19" t="s">
        <v>22</v>
      </c>
      <c r="D30" s="18">
        <v>1</v>
      </c>
      <c r="E30" s="155"/>
      <c r="G30" s="162"/>
    </row>
    <row r="31" spans="1:10" x14ac:dyDescent="0.2">
      <c r="A31" s="15"/>
      <c r="C31" s="19" t="s">
        <v>23</v>
      </c>
      <c r="D31" s="18">
        <v>3</v>
      </c>
      <c r="E31" s="166"/>
      <c r="G31" s="162"/>
    </row>
    <row r="32" spans="1:10" x14ac:dyDescent="0.2">
      <c r="A32" s="15"/>
      <c r="C32" s="14"/>
      <c r="D32" s="14"/>
      <c r="E32" s="232">
        <f>IF(E29="x",D29,0) + IF(E30="x",D30,0) + IF(E31="x",D31,0)</f>
        <v>0</v>
      </c>
      <c r="F32">
        <f>E32*G32</f>
        <v>0</v>
      </c>
      <c r="G32" s="162">
        <f>IF(H28="x",0,IF(I28="x",0,A28))</f>
        <v>1</v>
      </c>
    </row>
    <row r="33" spans="1:10" x14ac:dyDescent="0.2">
      <c r="A33" s="204">
        <v>1</v>
      </c>
      <c r="B33" s="177" t="s">
        <v>430</v>
      </c>
      <c r="C33" s="228"/>
      <c r="D33" s="228"/>
      <c r="E33" s="5"/>
      <c r="F33" s="5"/>
      <c r="G33" s="203"/>
      <c r="H33" s="155"/>
      <c r="I33" s="155"/>
      <c r="J33" s="164"/>
    </row>
    <row r="34" spans="1:10" x14ac:dyDescent="0.2">
      <c r="A34" s="15"/>
      <c r="C34" s="19" t="s">
        <v>9</v>
      </c>
      <c r="D34" s="18">
        <v>5</v>
      </c>
      <c r="E34" s="166"/>
      <c r="G34" s="162"/>
    </row>
    <row r="35" spans="1:10" x14ac:dyDescent="0.2">
      <c r="A35" s="15"/>
      <c r="C35" s="19" t="s">
        <v>10</v>
      </c>
      <c r="D35" s="18">
        <v>0</v>
      </c>
      <c r="E35" s="155"/>
      <c r="G35" s="162"/>
    </row>
    <row r="36" spans="1:10" x14ac:dyDescent="0.2">
      <c r="A36" s="15"/>
      <c r="C36" s="14"/>
      <c r="D36" s="14"/>
      <c r="E36" s="232">
        <f>IF(E34="x",D34,0) + IF(E35="x",D35,0)</f>
        <v>0</v>
      </c>
      <c r="F36">
        <f>E36*G36</f>
        <v>0</v>
      </c>
      <c r="G36" s="162">
        <f>IF(H33="x",0,IF(I33="x",0,A33))</f>
        <v>1</v>
      </c>
    </row>
    <row r="37" spans="1:10" x14ac:dyDescent="0.2">
      <c r="A37" s="204">
        <v>1</v>
      </c>
      <c r="B37" s="177" t="s">
        <v>431</v>
      </c>
      <c r="C37" s="228"/>
      <c r="D37" s="228"/>
      <c r="E37" s="5"/>
      <c r="F37" s="5"/>
      <c r="G37" s="203"/>
      <c r="H37" s="155"/>
      <c r="I37" s="155"/>
      <c r="J37" s="164"/>
    </row>
    <row r="38" spans="1:10" x14ac:dyDescent="0.2">
      <c r="A38" s="15"/>
      <c r="C38" s="19" t="s">
        <v>9</v>
      </c>
      <c r="D38" s="18">
        <v>5</v>
      </c>
      <c r="E38" s="166"/>
      <c r="G38" s="162"/>
    </row>
    <row r="39" spans="1:10" x14ac:dyDescent="0.2">
      <c r="A39" s="15"/>
      <c r="C39" s="19" t="s">
        <v>10</v>
      </c>
      <c r="D39" s="18">
        <v>0</v>
      </c>
      <c r="E39" s="166"/>
      <c r="G39" s="162"/>
    </row>
    <row r="40" spans="1:10" x14ac:dyDescent="0.2">
      <c r="A40" s="15"/>
      <c r="C40" s="14"/>
      <c r="D40" s="14"/>
      <c r="E40" s="232">
        <f>IF(E38="x",D38,0) + IF(E39="x",D39,0)</f>
        <v>0</v>
      </c>
      <c r="F40">
        <f>E40*G40</f>
        <v>0</v>
      </c>
      <c r="G40" s="162">
        <f>IF(H37="x",0,IF(I37="x",0,A37))</f>
        <v>1</v>
      </c>
    </row>
    <row r="41" spans="1:10" ht="38.25" x14ac:dyDescent="0.2">
      <c r="A41" s="204">
        <v>1</v>
      </c>
      <c r="B41" s="182" t="s">
        <v>432</v>
      </c>
      <c r="C41" s="228"/>
      <c r="D41" s="228"/>
      <c r="E41" s="5"/>
      <c r="F41" s="5"/>
      <c r="G41" s="203"/>
      <c r="H41" s="155"/>
      <c r="I41" s="155"/>
      <c r="J41" s="164"/>
    </row>
    <row r="42" spans="1:10" ht="17.25" customHeight="1" x14ac:dyDescent="0.2">
      <c r="A42" s="15"/>
      <c r="C42" s="19" t="s">
        <v>9</v>
      </c>
      <c r="D42" s="18">
        <v>5</v>
      </c>
      <c r="E42" s="166"/>
      <c r="G42" s="162"/>
    </row>
    <row r="43" spans="1:10" ht="25.9" customHeight="1" x14ac:dyDescent="0.2">
      <c r="A43" s="15"/>
      <c r="C43" s="19" t="s">
        <v>10</v>
      </c>
      <c r="D43" s="18">
        <v>0</v>
      </c>
      <c r="E43" s="155"/>
      <c r="G43" s="162"/>
    </row>
    <row r="44" spans="1:10" ht="12.75" customHeight="1" x14ac:dyDescent="0.2">
      <c r="A44" s="15"/>
      <c r="C44" s="14"/>
      <c r="D44" s="14"/>
      <c r="E44" s="233">
        <f>IF(E42="x",D42,0) + IF(E43="x",D43,0)</f>
        <v>0</v>
      </c>
      <c r="F44">
        <f>E44*G44</f>
        <v>0</v>
      </c>
      <c r="G44" s="162">
        <f>IF(H41="x",0,IF(I41="x",0,A41))</f>
        <v>1</v>
      </c>
    </row>
    <row r="45" spans="1:10" x14ac:dyDescent="0.2">
      <c r="A45" s="15"/>
      <c r="C45" s="14"/>
      <c r="D45" s="14"/>
      <c r="G45" s="162"/>
    </row>
    <row r="46" spans="1:10" ht="25.5" x14ac:dyDescent="0.2">
      <c r="A46" s="204">
        <v>1</v>
      </c>
      <c r="B46" s="229" t="s">
        <v>442</v>
      </c>
      <c r="C46" s="228"/>
      <c r="D46" s="228"/>
      <c r="E46" s="5"/>
      <c r="F46" s="5"/>
      <c r="G46" s="203"/>
      <c r="H46" s="155"/>
      <c r="I46" s="166"/>
      <c r="J46" s="164"/>
    </row>
    <row r="47" spans="1:10" x14ac:dyDescent="0.2">
      <c r="A47" s="15"/>
      <c r="C47" s="18" t="s">
        <v>9</v>
      </c>
      <c r="D47" s="18">
        <v>5</v>
      </c>
      <c r="E47" s="166"/>
      <c r="G47" s="162"/>
    </row>
    <row r="48" spans="1:10" x14ac:dyDescent="0.2">
      <c r="A48" s="15"/>
      <c r="C48" s="96" t="s">
        <v>443</v>
      </c>
      <c r="D48" s="18"/>
      <c r="E48" s="166"/>
      <c r="G48" s="162"/>
    </row>
    <row r="49" spans="1:10" x14ac:dyDescent="0.2">
      <c r="A49" s="15"/>
      <c r="C49" s="14"/>
      <c r="D49" s="14"/>
      <c r="E49" s="232">
        <f>IF(E47="x",D47,0) + IF(E48="x",D48,0)</f>
        <v>0</v>
      </c>
      <c r="F49">
        <f>E49*A46</f>
        <v>0</v>
      </c>
      <c r="G49" s="162">
        <f>IF(H46="x",0,IF(I46="x",0,A46))</f>
        <v>1</v>
      </c>
    </row>
    <row r="50" spans="1:10" x14ac:dyDescent="0.2">
      <c r="A50" s="204">
        <v>1</v>
      </c>
      <c r="B50" s="177" t="s">
        <v>433</v>
      </c>
      <c r="C50" s="228"/>
      <c r="D50" s="228"/>
      <c r="E50" s="5"/>
      <c r="F50" s="5"/>
      <c r="G50" s="203"/>
      <c r="H50" s="155"/>
      <c r="I50" s="155"/>
      <c r="J50" s="164"/>
    </row>
    <row r="51" spans="1:10" x14ac:dyDescent="0.2">
      <c r="A51" s="15"/>
      <c r="C51" s="19" t="s">
        <v>9</v>
      </c>
      <c r="D51" s="18">
        <v>5</v>
      </c>
      <c r="E51" s="166"/>
      <c r="G51" s="162"/>
    </row>
    <row r="52" spans="1:10" x14ac:dyDescent="0.2">
      <c r="A52" s="15"/>
      <c r="C52" s="19" t="s">
        <v>10</v>
      </c>
      <c r="D52" s="18">
        <v>0</v>
      </c>
      <c r="E52" s="155"/>
      <c r="G52" s="162"/>
    </row>
    <row r="53" spans="1:10" x14ac:dyDescent="0.2">
      <c r="A53" s="15"/>
      <c r="C53" s="14"/>
      <c r="D53" s="14"/>
      <c r="E53" s="232">
        <f>IF(E51="x",D51,0) + IF(E52="x",D52,0)</f>
        <v>0</v>
      </c>
      <c r="F53">
        <f>E53*G53</f>
        <v>0</v>
      </c>
      <c r="G53" s="162">
        <f>IF(H50="x",0,IF(I50="x",0,A50))</f>
        <v>1</v>
      </c>
    </row>
    <row r="54" spans="1:10" x14ac:dyDescent="0.2">
      <c r="A54" s="204">
        <v>1</v>
      </c>
      <c r="B54" s="175" t="s">
        <v>434</v>
      </c>
      <c r="C54" s="228"/>
      <c r="D54" s="228"/>
      <c r="E54" s="5"/>
      <c r="F54" s="5"/>
      <c r="G54" s="203"/>
      <c r="H54" s="155"/>
      <c r="I54" s="155"/>
      <c r="J54" s="164"/>
    </row>
    <row r="55" spans="1:10" x14ac:dyDescent="0.2">
      <c r="A55" s="15"/>
      <c r="C55" s="19" t="s">
        <v>24</v>
      </c>
      <c r="D55" s="18">
        <v>5</v>
      </c>
      <c r="E55" s="166"/>
      <c r="G55" s="162"/>
    </row>
    <row r="56" spans="1:10" x14ac:dyDescent="0.2">
      <c r="A56" s="15"/>
      <c r="C56" s="19" t="s">
        <v>25</v>
      </c>
      <c r="D56" s="18">
        <v>1</v>
      </c>
      <c r="E56" s="155"/>
      <c r="G56" s="162"/>
    </row>
    <row r="57" spans="1:10" x14ac:dyDescent="0.2">
      <c r="A57" s="15"/>
      <c r="C57" s="19" t="s">
        <v>26</v>
      </c>
      <c r="D57" s="18">
        <v>0</v>
      </c>
      <c r="E57" s="155"/>
      <c r="G57" s="162"/>
    </row>
    <row r="58" spans="1:10" x14ac:dyDescent="0.2">
      <c r="A58" s="15"/>
      <c r="C58" s="19" t="s">
        <v>12</v>
      </c>
      <c r="D58" s="18">
        <v>3</v>
      </c>
      <c r="E58" s="155"/>
      <c r="G58" s="162"/>
    </row>
    <row r="59" spans="1:10" x14ac:dyDescent="0.2">
      <c r="A59" s="15"/>
      <c r="C59" s="14"/>
      <c r="E59" s="233">
        <f>IF(E55="x",D55,0)+IF(E56="x",D56,0)+IF(E57="x",D57,0)+IF(E58="x",D58,0)</f>
        <v>0</v>
      </c>
      <c r="F59">
        <f>E59*G59</f>
        <v>0</v>
      </c>
      <c r="G59" s="162">
        <f>IF(H54="x",0,IF(I54="x",0,A54))</f>
        <v>1</v>
      </c>
    </row>
    <row r="60" spans="1:10" ht="28.15" customHeight="1" x14ac:dyDescent="0.2">
      <c r="G60" s="162"/>
    </row>
    <row r="61" spans="1:10" ht="12.75" customHeight="1" thickBot="1" x14ac:dyDescent="0.25">
      <c r="A61" s="15"/>
      <c r="G61" s="162"/>
      <c r="H61" s="34">
        <f>COUNTA(H6,H11,H16,H24,H28,H33,H37,H41,H50,H54,H20)</f>
        <v>0</v>
      </c>
      <c r="I61" s="34">
        <f>COUNTA(I6,I11,I16,I24,I28,I33,I37,I41,I50,I54,I20)</f>
        <v>0</v>
      </c>
      <c r="J61" s="3"/>
    </row>
    <row r="62" spans="1:10" ht="13.5" thickTop="1" x14ac:dyDescent="0.2"/>
  </sheetData>
  <sheetProtection algorithmName="SHA-512" hashValue="/vAKDOM3l0QPNF2y5SNohDLNqeE8/OnRX+DJwhWd0x1odiCAo9mZvwOB2/cUrbmM3e1sycJ+KQNdwq01aZeXgw==" saltValue="kPTbdRtH0YEpKiLglfpP0w==" spinCount="100000" sheet="1" objects="1" scenarios="1" selectLockedCells="1"/>
  <mergeCells count="4">
    <mergeCell ref="B3:E4"/>
    <mergeCell ref="H3:H4"/>
    <mergeCell ref="I3:I4"/>
    <mergeCell ref="J3:J4"/>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D079-0310-4F31-982D-2F5604440E9C}">
  <dimension ref="A2:B8"/>
  <sheetViews>
    <sheetView tabSelected="1" workbookViewId="0">
      <selection activeCell="B16" sqref="B16"/>
    </sheetView>
  </sheetViews>
  <sheetFormatPr defaultRowHeight="12.75" x14ac:dyDescent="0.2"/>
  <cols>
    <col min="1" max="1" width="4" customWidth="1"/>
    <col min="2" max="2" width="241.28515625" customWidth="1"/>
  </cols>
  <sheetData>
    <row r="2" spans="1:2" ht="15" x14ac:dyDescent="0.2">
      <c r="A2" s="49"/>
      <c r="B2" s="241" t="s">
        <v>463</v>
      </c>
    </row>
    <row r="3" spans="1:2" ht="15" x14ac:dyDescent="0.2">
      <c r="A3" s="49">
        <v>1</v>
      </c>
      <c r="B3" s="50" t="s">
        <v>269</v>
      </c>
    </row>
    <row r="4" spans="1:2" ht="15" x14ac:dyDescent="0.2">
      <c r="A4" s="49">
        <v>2</v>
      </c>
      <c r="B4" s="50" t="s">
        <v>436</v>
      </c>
    </row>
    <row r="5" spans="1:2" ht="15" x14ac:dyDescent="0.2">
      <c r="A5" s="49">
        <v>3</v>
      </c>
      <c r="B5" s="50" t="s">
        <v>281</v>
      </c>
    </row>
    <row r="6" spans="1:2" ht="15" x14ac:dyDescent="0.2">
      <c r="A6" s="49">
        <v>4</v>
      </c>
      <c r="B6" s="50" t="s">
        <v>435</v>
      </c>
    </row>
    <row r="7" spans="1:2" ht="15" x14ac:dyDescent="0.2">
      <c r="A7" s="49">
        <v>5</v>
      </c>
      <c r="B7" s="50" t="s">
        <v>276</v>
      </c>
    </row>
    <row r="8" spans="1:2" ht="15" x14ac:dyDescent="0.2">
      <c r="A8" s="49">
        <v>6</v>
      </c>
      <c r="B8" s="49" t="s">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showGridLines="0" topLeftCell="A4" zoomScale="80" zoomScaleNormal="80" workbookViewId="0">
      <selection activeCell="A59" sqref="A59"/>
    </sheetView>
  </sheetViews>
  <sheetFormatPr defaultColWidth="8.7109375" defaultRowHeight="12.75" x14ac:dyDescent="0.2"/>
  <cols>
    <col min="1" max="1" width="255.42578125" customWidth="1"/>
    <col min="2" max="2" width="5.85546875" customWidth="1"/>
    <col min="3" max="3" width="43.5703125" customWidth="1"/>
  </cols>
  <sheetData>
    <row r="1" spans="1:7" ht="20.25" x14ac:dyDescent="0.2">
      <c r="A1" s="75" t="s">
        <v>83</v>
      </c>
    </row>
    <row r="2" spans="1:7" ht="121.5" customHeight="1" x14ac:dyDescent="0.2">
      <c r="A2" s="76" t="s">
        <v>84</v>
      </c>
    </row>
    <row r="3" spans="1:7" ht="139.9" customHeight="1" x14ac:dyDescent="0.2">
      <c r="A3" s="77" t="s">
        <v>85</v>
      </c>
    </row>
    <row r="4" spans="1:7" ht="157.5" customHeight="1" x14ac:dyDescent="0.2">
      <c r="A4" s="76" t="s">
        <v>86</v>
      </c>
    </row>
    <row r="5" spans="1:7" ht="78.400000000000006" customHeight="1" x14ac:dyDescent="0.2">
      <c r="A5" s="78" t="s">
        <v>308</v>
      </c>
    </row>
    <row r="6" spans="1:7" ht="67.900000000000006" customHeight="1" x14ac:dyDescent="0.2">
      <c r="A6" s="78" t="s">
        <v>309</v>
      </c>
    </row>
    <row r="7" spans="1:7" ht="38.65" customHeight="1" x14ac:dyDescent="0.3">
      <c r="A7" s="79" t="s">
        <v>310</v>
      </c>
    </row>
    <row r="8" spans="1:7" ht="51" customHeight="1" x14ac:dyDescent="0.3">
      <c r="A8" s="80"/>
    </row>
    <row r="9" spans="1:7" ht="20.25" x14ac:dyDescent="0.3">
      <c r="A9" s="80"/>
    </row>
    <row r="10" spans="1:7" ht="20.25" x14ac:dyDescent="0.3">
      <c r="A10" s="81" t="s">
        <v>127</v>
      </c>
    </row>
    <row r="11" spans="1:7" ht="20.25" x14ac:dyDescent="0.2">
      <c r="A11" s="82" t="s">
        <v>451</v>
      </c>
    </row>
    <row r="12" spans="1:7" ht="20.25" x14ac:dyDescent="0.2">
      <c r="A12" s="82" t="s">
        <v>452</v>
      </c>
      <c r="B12" s="28"/>
      <c r="C12" s="28"/>
      <c r="D12" s="28"/>
      <c r="E12" s="28"/>
      <c r="F12" s="28"/>
      <c r="G12" s="28"/>
    </row>
    <row r="13" spans="1:7" ht="20.25" x14ac:dyDescent="0.2">
      <c r="A13" s="82" t="s">
        <v>316</v>
      </c>
    </row>
    <row r="14" spans="1:7" ht="20.25" x14ac:dyDescent="0.3">
      <c r="A14" s="80"/>
    </row>
    <row r="15" spans="1:7" ht="20.25" x14ac:dyDescent="0.2">
      <c r="A15" s="83" t="s">
        <v>158</v>
      </c>
    </row>
    <row r="16" spans="1:7" ht="20.25" x14ac:dyDescent="0.2">
      <c r="A16" s="82" t="s">
        <v>159</v>
      </c>
    </row>
    <row r="17" spans="1:1" ht="20.25" x14ac:dyDescent="0.2">
      <c r="A17" s="82" t="s">
        <v>258</v>
      </c>
    </row>
    <row r="18" spans="1:1" ht="20.25" x14ac:dyDescent="0.2">
      <c r="A18" s="82" t="s">
        <v>257</v>
      </c>
    </row>
    <row r="19" spans="1:1" ht="20.25" x14ac:dyDescent="0.2">
      <c r="A19" s="82" t="s">
        <v>256</v>
      </c>
    </row>
    <row r="20" spans="1:1" ht="20.25" x14ac:dyDescent="0.2">
      <c r="A20" s="82"/>
    </row>
    <row r="21" spans="1:1" ht="20.25" x14ac:dyDescent="0.2">
      <c r="A21" s="91" t="s">
        <v>320</v>
      </c>
    </row>
    <row r="22" spans="1:1" ht="20.25" x14ac:dyDescent="0.3">
      <c r="A22" s="80" t="s">
        <v>325</v>
      </c>
    </row>
    <row r="23" spans="1:1" ht="20.25" x14ac:dyDescent="0.3">
      <c r="A23" s="80" t="s">
        <v>326</v>
      </c>
    </row>
    <row r="24" spans="1:1" ht="20.25" x14ac:dyDescent="0.3">
      <c r="A24" s="80" t="s">
        <v>324</v>
      </c>
    </row>
    <row r="25" spans="1:1" ht="20.25" x14ac:dyDescent="0.3">
      <c r="A25" s="80"/>
    </row>
    <row r="26" spans="1:1" ht="20.25" x14ac:dyDescent="0.2">
      <c r="A26" s="83" t="s">
        <v>268</v>
      </c>
    </row>
    <row r="27" spans="1:1" ht="20.25" x14ac:dyDescent="0.2">
      <c r="A27" s="82" t="s">
        <v>327</v>
      </c>
    </row>
    <row r="28" spans="1:1" ht="60.75" x14ac:dyDescent="0.2">
      <c r="A28" s="90" t="s">
        <v>328</v>
      </c>
    </row>
    <row r="29" spans="1:1" ht="20.25" x14ac:dyDescent="0.2">
      <c r="A29" s="82"/>
    </row>
    <row r="30" spans="1:1" ht="20.25" x14ac:dyDescent="0.2">
      <c r="A30" s="84" t="s">
        <v>180</v>
      </c>
    </row>
    <row r="31" spans="1:1" ht="20.25" x14ac:dyDescent="0.2">
      <c r="A31" s="85" t="s">
        <v>181</v>
      </c>
    </row>
    <row r="32" spans="1:1" ht="20.25" x14ac:dyDescent="0.2">
      <c r="A32" s="86" t="s">
        <v>234</v>
      </c>
    </row>
    <row r="33" spans="1:1" ht="20.25" x14ac:dyDescent="0.2">
      <c r="A33" s="86" t="s">
        <v>182</v>
      </c>
    </row>
    <row r="34" spans="1:1" ht="20.25" x14ac:dyDescent="0.2">
      <c r="A34" s="87" t="s">
        <v>136</v>
      </c>
    </row>
    <row r="35" spans="1:1" ht="20.25" x14ac:dyDescent="0.2">
      <c r="A35" s="87" t="s">
        <v>126</v>
      </c>
    </row>
    <row r="36" spans="1:1" ht="20.25" x14ac:dyDescent="0.2">
      <c r="A36" s="87" t="s">
        <v>183</v>
      </c>
    </row>
    <row r="37" spans="1:1" ht="20.25" x14ac:dyDescent="0.2">
      <c r="A37" s="86" t="s">
        <v>135</v>
      </c>
    </row>
    <row r="38" spans="1:1" ht="20.25" x14ac:dyDescent="0.2">
      <c r="A38" s="86" t="s">
        <v>184</v>
      </c>
    </row>
    <row r="39" spans="1:1" ht="20.25" x14ac:dyDescent="0.2">
      <c r="A39" s="86" t="s">
        <v>185</v>
      </c>
    </row>
    <row r="40" spans="1:1" ht="20.25" x14ac:dyDescent="0.2">
      <c r="A40" s="88"/>
    </row>
    <row r="41" spans="1:1" ht="20.25" x14ac:dyDescent="0.2">
      <c r="A41" s="85" t="s">
        <v>186</v>
      </c>
    </row>
    <row r="42" spans="1:1" ht="20.25" x14ac:dyDescent="0.2">
      <c r="A42" s="86" t="s">
        <v>187</v>
      </c>
    </row>
    <row r="43" spans="1:1" ht="20.25" x14ac:dyDescent="0.2">
      <c r="A43" s="87" t="s">
        <v>188</v>
      </c>
    </row>
    <row r="44" spans="1:1" ht="20.25" x14ac:dyDescent="0.2">
      <c r="A44" s="87" t="s">
        <v>189</v>
      </c>
    </row>
    <row r="45" spans="1:1" ht="20.25" x14ac:dyDescent="0.2">
      <c r="A45" s="87" t="s">
        <v>6</v>
      </c>
    </row>
    <row r="46" spans="1:1" ht="20.25" x14ac:dyDescent="0.2">
      <c r="A46" s="86" t="s">
        <v>190</v>
      </c>
    </row>
    <row r="47" spans="1:1" ht="20.25" x14ac:dyDescent="0.2">
      <c r="A47" s="86" t="s">
        <v>191</v>
      </c>
    </row>
    <row r="48" spans="1:1" ht="48.4" customHeight="1" x14ac:dyDescent="0.3">
      <c r="A48" s="80"/>
    </row>
    <row r="49" spans="1:1" ht="27.4" customHeight="1" x14ac:dyDescent="0.2"/>
    <row r="50" spans="1:1" ht="41.25" customHeight="1" x14ac:dyDescent="0.2"/>
    <row r="51" spans="1:1" ht="22.5" customHeight="1" x14ac:dyDescent="0.2"/>
    <row r="58" spans="1:1" ht="20.25" x14ac:dyDescent="0.3">
      <c r="A58" s="80"/>
    </row>
    <row r="59" spans="1:1" ht="20.25" x14ac:dyDescent="0.3">
      <c r="A59" s="80"/>
    </row>
    <row r="60" spans="1:1" ht="20.25" x14ac:dyDescent="0.3">
      <c r="A60" s="80"/>
    </row>
  </sheetData>
  <sheetProtection algorithmName="SHA-512" hashValue="Ly7isRwOuB9iHlOTLDONjcDb2AlUqjx5D9ExHaPUEUbYyT48FC+GEkOTNXePaPGzFQ6LtBfsaGv94dZyL6ixaA==" saltValue="HbYbrIQKkbkovpanYpP9KQ==" spinCount="100000" sheet="1" objects="1" scenarios="1"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showGridLines="0" workbookViewId="0">
      <selection activeCell="B33" sqref="B33"/>
    </sheetView>
  </sheetViews>
  <sheetFormatPr defaultColWidth="8.7109375" defaultRowHeight="12.75" x14ac:dyDescent="0.2"/>
  <cols>
    <col min="1" max="1" width="62.5703125" bestFit="1" customWidth="1"/>
  </cols>
  <sheetData>
    <row r="1" spans="1:10" ht="14.25" x14ac:dyDescent="0.2">
      <c r="A1" s="24" t="s">
        <v>231</v>
      </c>
      <c r="B1" s="24"/>
      <c r="C1" s="24"/>
      <c r="D1" s="24"/>
      <c r="E1" s="24"/>
      <c r="F1" s="24"/>
      <c r="G1" s="24"/>
      <c r="H1" s="24"/>
    </row>
    <row r="2" spans="1:10" ht="14.25" x14ac:dyDescent="0.2">
      <c r="A2" s="24"/>
      <c r="B2" s="24"/>
      <c r="C2" s="24"/>
      <c r="D2" s="24"/>
      <c r="E2" s="24"/>
      <c r="F2" s="24"/>
      <c r="G2" s="24"/>
      <c r="H2" s="24"/>
    </row>
    <row r="3" spans="1:10" ht="14.25" x14ac:dyDescent="0.2">
      <c r="A3" s="22" t="s">
        <v>79</v>
      </c>
      <c r="B3" s="23" t="s">
        <v>307</v>
      </c>
      <c r="C3" s="22"/>
      <c r="D3" s="22"/>
      <c r="E3" s="22"/>
      <c r="F3" s="22"/>
      <c r="G3" s="22"/>
      <c r="H3" s="24"/>
    </row>
    <row r="4" spans="1:10" ht="14.25" x14ac:dyDescent="0.2">
      <c r="A4" s="22" t="s">
        <v>233</v>
      </c>
      <c r="B4" s="23" t="s">
        <v>80</v>
      </c>
      <c r="C4" s="22"/>
      <c r="D4" s="22"/>
      <c r="E4" s="22"/>
      <c r="F4" s="22"/>
      <c r="G4" s="22"/>
      <c r="H4" s="22"/>
      <c r="I4" s="22"/>
      <c r="J4" s="22"/>
    </row>
    <row r="5" spans="1:10" ht="14.25" x14ac:dyDescent="0.2">
      <c r="A5" s="24" t="s">
        <v>81</v>
      </c>
      <c r="B5" s="25" t="s">
        <v>82</v>
      </c>
      <c r="C5" s="24"/>
      <c r="D5" s="24"/>
      <c r="E5" s="24"/>
      <c r="F5" s="24"/>
      <c r="G5" s="24"/>
      <c r="H5" s="24"/>
    </row>
    <row r="7" spans="1:10" x14ac:dyDescent="0.2">
      <c r="A7"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9755-19AB-49F9-A7F3-2B5885091868}">
  <dimension ref="A1:J30"/>
  <sheetViews>
    <sheetView showGridLines="0" topLeftCell="A14" zoomScaleNormal="100" workbookViewId="0">
      <selection activeCell="F35" sqref="F35"/>
    </sheetView>
  </sheetViews>
  <sheetFormatPr defaultColWidth="8.7109375" defaultRowHeight="12.75" x14ac:dyDescent="0.2"/>
  <cols>
    <col min="1" max="1" width="29.5703125" customWidth="1"/>
    <col min="2" max="2" width="7.42578125" customWidth="1"/>
    <col min="3" max="3" width="5.85546875" customWidth="1"/>
    <col min="4" max="4" width="7.28515625" customWidth="1"/>
    <col min="5" max="5" width="5.5703125" customWidth="1"/>
    <col min="6" max="6" width="6.7109375" customWidth="1"/>
    <col min="7" max="7" width="18.5703125" customWidth="1"/>
    <col min="8" max="8" width="20.42578125" customWidth="1"/>
    <col min="9" max="9" width="20.140625" customWidth="1"/>
  </cols>
  <sheetData>
    <row r="1" spans="1:10" x14ac:dyDescent="0.2">
      <c r="A1" s="1" t="s">
        <v>236</v>
      </c>
      <c r="B1" s="8"/>
      <c r="C1" s="8"/>
      <c r="D1" s="8"/>
      <c r="E1" s="8"/>
      <c r="F1" s="8"/>
      <c r="G1" s="8"/>
      <c r="H1" s="8"/>
      <c r="I1" s="8"/>
    </row>
    <row r="2" spans="1:10" x14ac:dyDescent="0.2">
      <c r="A2" s="8"/>
      <c r="B2" s="8"/>
      <c r="C2" s="8"/>
      <c r="D2" s="8"/>
      <c r="E2" s="8"/>
      <c r="F2" s="8"/>
      <c r="G2" s="8"/>
      <c r="H2" s="8"/>
      <c r="I2" s="8"/>
    </row>
    <row r="3" spans="1:10" ht="25.5" x14ac:dyDescent="0.2">
      <c r="A3" s="108" t="s">
        <v>235</v>
      </c>
      <c r="B3" s="109" t="s">
        <v>3</v>
      </c>
      <c r="C3" s="116" t="s">
        <v>1</v>
      </c>
      <c r="D3" s="109" t="s">
        <v>445</v>
      </c>
      <c r="E3" s="143" t="s">
        <v>317</v>
      </c>
      <c r="F3" s="108" t="s">
        <v>240</v>
      </c>
      <c r="G3" s="117" t="s">
        <v>447</v>
      </c>
      <c r="H3" s="108" t="s">
        <v>237</v>
      </c>
      <c r="I3" s="108" t="s">
        <v>238</v>
      </c>
    </row>
    <row r="4" spans="1:10" x14ac:dyDescent="0.2">
      <c r="A4" s="110" t="s">
        <v>181</v>
      </c>
      <c r="B4" s="113"/>
      <c r="C4" s="97"/>
      <c r="D4" s="118"/>
      <c r="E4" s="119"/>
      <c r="F4" s="118"/>
      <c r="G4" s="118"/>
      <c r="H4" s="118"/>
      <c r="I4" s="118"/>
      <c r="J4" s="15"/>
    </row>
    <row r="5" spans="1:10" x14ac:dyDescent="0.2">
      <c r="A5" s="111" t="s">
        <v>28</v>
      </c>
      <c r="B5" s="128">
        <f>IFERROR('Bau- und Verfahrenshygiene'!F4,"")</f>
        <v>0</v>
      </c>
      <c r="C5" s="98">
        <v>3</v>
      </c>
      <c r="D5" s="135">
        <f>B5*C5</f>
        <v>0</v>
      </c>
      <c r="E5" s="144">
        <v>15</v>
      </c>
      <c r="F5" s="150">
        <f>D5*100/E5</f>
        <v>0</v>
      </c>
      <c r="G5" s="99">
        <v>18</v>
      </c>
      <c r="H5" s="99">
        <f>'Bau- und Verfahrenshygiene'!L128</f>
        <v>0</v>
      </c>
      <c r="I5" s="100">
        <f>'Bau- und Verfahrenshygiene'!M128</f>
        <v>0</v>
      </c>
      <c r="J5" s="15"/>
    </row>
    <row r="6" spans="1:10" x14ac:dyDescent="0.2">
      <c r="A6" s="112" t="s">
        <v>4</v>
      </c>
      <c r="B6" s="129">
        <f>IFERROR('Bau- und Verfahrenshygiene'!F131,"")</f>
        <v>0</v>
      </c>
      <c r="C6" s="101">
        <v>3</v>
      </c>
      <c r="D6" s="136">
        <f>B6*C6</f>
        <v>0</v>
      </c>
      <c r="E6" s="145">
        <v>15</v>
      </c>
      <c r="F6" s="151">
        <f>D6*100/E6</f>
        <v>0</v>
      </c>
      <c r="G6" s="102">
        <v>6</v>
      </c>
      <c r="H6" s="103">
        <f>'Bau- und Verfahrenshygiene'!L158</f>
        <v>0</v>
      </c>
      <c r="I6" s="103">
        <f>'Bau- und Verfahrenshygiene'!M158</f>
        <v>0</v>
      </c>
      <c r="J6" s="15"/>
    </row>
    <row r="7" spans="1:10" x14ac:dyDescent="0.2">
      <c r="A7" s="112" t="s">
        <v>182</v>
      </c>
      <c r="B7" s="130"/>
      <c r="C7" s="102"/>
      <c r="D7" s="136"/>
      <c r="E7" s="145"/>
      <c r="F7" s="151"/>
      <c r="G7" s="102"/>
      <c r="H7" s="102"/>
      <c r="I7" s="102"/>
      <c r="J7" s="15"/>
    </row>
    <row r="8" spans="1:10" x14ac:dyDescent="0.2">
      <c r="A8" s="112" t="s">
        <v>136</v>
      </c>
      <c r="B8" s="130" t="str">
        <f>Auslauf!F13</f>
        <v>0</v>
      </c>
      <c r="C8" s="101">
        <v>3</v>
      </c>
      <c r="D8" s="136">
        <f>IFERROR(B8*C8,"0,0")</f>
        <v>0</v>
      </c>
      <c r="E8" s="145">
        <v>15</v>
      </c>
      <c r="F8" s="151">
        <f t="shared" ref="F8:F13" si="0">D8*100/E8</f>
        <v>0</v>
      </c>
      <c r="G8" s="102">
        <v>10</v>
      </c>
      <c r="H8" s="103">
        <f>Auslauf!M62</f>
        <v>0</v>
      </c>
      <c r="I8" s="102">
        <f>Auslauf!N62</f>
        <v>0</v>
      </c>
      <c r="J8" s="15"/>
    </row>
    <row r="9" spans="1:10" x14ac:dyDescent="0.2">
      <c r="A9" s="112" t="s">
        <v>126</v>
      </c>
      <c r="B9" s="129">
        <f>IFERROR(Auslauf!F66,"0,00")</f>
        <v>0</v>
      </c>
      <c r="C9" s="101">
        <v>3</v>
      </c>
      <c r="D9" s="136">
        <f>IFERROR(B9*C9,"")</f>
        <v>0</v>
      </c>
      <c r="E9" s="145">
        <v>15</v>
      </c>
      <c r="F9" s="151">
        <f t="shared" si="0"/>
        <v>0</v>
      </c>
      <c r="G9" s="102">
        <v>11</v>
      </c>
      <c r="H9" s="102">
        <f>Auslauf!M129</f>
        <v>0</v>
      </c>
      <c r="I9" s="102">
        <f>Auslauf!N129</f>
        <v>0</v>
      </c>
      <c r="J9" s="15"/>
    </row>
    <row r="10" spans="1:10" x14ac:dyDescent="0.2">
      <c r="A10" s="112" t="s">
        <v>318</v>
      </c>
      <c r="B10" s="130">
        <f>Auslauf!F132</f>
        <v>0</v>
      </c>
      <c r="C10" s="101">
        <v>3</v>
      </c>
      <c r="D10" s="136">
        <f t="shared" ref="D10:D13" si="1">B10*C10</f>
        <v>0</v>
      </c>
      <c r="E10" s="145">
        <v>15</v>
      </c>
      <c r="F10" s="151">
        <f t="shared" si="0"/>
        <v>0</v>
      </c>
      <c r="G10" s="102">
        <v>13</v>
      </c>
      <c r="H10" s="102">
        <f>Auslauf!M188</f>
        <v>0</v>
      </c>
      <c r="I10" s="102">
        <f>Auslauf!N188</f>
        <v>0</v>
      </c>
      <c r="J10" s="15"/>
    </row>
    <row r="11" spans="1:10" x14ac:dyDescent="0.2">
      <c r="A11" s="112" t="s">
        <v>135</v>
      </c>
      <c r="B11" s="130" t="str">
        <f>Transporthygiene!F4</f>
        <v/>
      </c>
      <c r="C11" s="102">
        <v>2</v>
      </c>
      <c r="D11" s="136">
        <f>IFERROR(B11*C11,)</f>
        <v>0</v>
      </c>
      <c r="E11" s="145">
        <v>10</v>
      </c>
      <c r="F11" s="151">
        <f t="shared" si="0"/>
        <v>0</v>
      </c>
      <c r="G11" s="102">
        <v>8</v>
      </c>
      <c r="H11" s="102">
        <f>Transporthygiene!H44</f>
        <v>0</v>
      </c>
      <c r="I11" s="102">
        <f>Transporthygiene!I44</f>
        <v>0</v>
      </c>
      <c r="J11" s="15"/>
    </row>
    <row r="12" spans="1:10" x14ac:dyDescent="0.2">
      <c r="A12" s="112" t="s">
        <v>184</v>
      </c>
      <c r="B12" s="130" t="str">
        <f>'Reinigung und Desinfektion '!F4</f>
        <v/>
      </c>
      <c r="C12" s="101">
        <v>3</v>
      </c>
      <c r="D12" s="136">
        <f>IFERROR(B12*C12,)</f>
        <v>0</v>
      </c>
      <c r="E12" s="145">
        <v>15</v>
      </c>
      <c r="F12" s="151">
        <f t="shared" si="0"/>
        <v>0</v>
      </c>
      <c r="G12" s="102">
        <v>27</v>
      </c>
      <c r="H12" s="102">
        <f>'Reinigung und Desinfektion '!H178</f>
        <v>0</v>
      </c>
      <c r="I12" s="102">
        <f>'Reinigung und Desinfektion '!I178</f>
        <v>0</v>
      </c>
      <c r="J12" s="15"/>
    </row>
    <row r="13" spans="1:10" x14ac:dyDescent="0.2">
      <c r="A13" s="112" t="s">
        <v>185</v>
      </c>
      <c r="B13" s="130">
        <f>'Futter und Tränkewasser  '!F5</f>
        <v>0</v>
      </c>
      <c r="C13" s="101">
        <v>3</v>
      </c>
      <c r="D13" s="136">
        <f t="shared" si="1"/>
        <v>0</v>
      </c>
      <c r="E13" s="145">
        <v>15</v>
      </c>
      <c r="F13" s="151">
        <f t="shared" si="0"/>
        <v>0</v>
      </c>
      <c r="G13" s="102">
        <v>5</v>
      </c>
      <c r="H13" s="102">
        <f>'Futter und Tränkewasser  '!H21</f>
        <v>0</v>
      </c>
      <c r="I13" s="102">
        <f>'Futter und Tränkewasser  '!I21</f>
        <v>0</v>
      </c>
      <c r="J13" s="15"/>
    </row>
    <row r="14" spans="1:10" x14ac:dyDescent="0.2">
      <c r="A14" s="104"/>
      <c r="B14" s="131"/>
      <c r="C14" s="105"/>
      <c r="D14" s="137"/>
      <c r="E14" s="146"/>
      <c r="F14" s="152"/>
      <c r="G14" s="105"/>
      <c r="H14" s="105"/>
      <c r="I14" s="105"/>
      <c r="J14" s="15"/>
    </row>
    <row r="15" spans="1:10" x14ac:dyDescent="0.2">
      <c r="A15" s="113" t="s">
        <v>186</v>
      </c>
      <c r="B15" s="132"/>
      <c r="C15" s="106"/>
      <c r="D15" s="138"/>
      <c r="E15" s="147"/>
      <c r="F15" s="153"/>
      <c r="G15" s="106"/>
      <c r="H15" s="106"/>
      <c r="I15" s="106"/>
      <c r="J15" s="15"/>
    </row>
    <row r="16" spans="1:10" x14ac:dyDescent="0.2">
      <c r="A16" s="114" t="s">
        <v>187</v>
      </c>
      <c r="B16" s="133"/>
      <c r="C16" s="107"/>
      <c r="D16" s="139"/>
      <c r="E16" s="148"/>
      <c r="F16" s="154"/>
      <c r="G16" s="107"/>
      <c r="H16" s="107"/>
      <c r="I16" s="107"/>
      <c r="J16" s="15"/>
    </row>
    <row r="17" spans="1:10" x14ac:dyDescent="0.2">
      <c r="A17" s="112" t="s">
        <v>188</v>
      </c>
      <c r="B17" s="130" t="str">
        <f>Entsorgung!F5</f>
        <v/>
      </c>
      <c r="C17" s="102">
        <v>2</v>
      </c>
      <c r="D17" s="136">
        <f>IFERROR(B17*C17,)</f>
        <v>0</v>
      </c>
      <c r="E17" s="145">
        <v>10</v>
      </c>
      <c r="F17" s="151">
        <f>D17*100/E17</f>
        <v>0</v>
      </c>
      <c r="G17" s="102">
        <v>7</v>
      </c>
      <c r="H17" s="102">
        <f>Entsorgung!H42</f>
        <v>0</v>
      </c>
      <c r="I17" s="102">
        <f>Entsorgung!I42</f>
        <v>0</v>
      </c>
      <c r="J17" s="15"/>
    </row>
    <row r="18" spans="1:10" x14ac:dyDescent="0.2">
      <c r="A18" s="112" t="s">
        <v>189</v>
      </c>
      <c r="B18" s="130" t="str">
        <f>Entsorgung!F45</f>
        <v/>
      </c>
      <c r="C18" s="102">
        <v>1</v>
      </c>
      <c r="D18" s="136">
        <f>IFERROR(B18*C18,)</f>
        <v>0</v>
      </c>
      <c r="E18" s="145">
        <v>5</v>
      </c>
      <c r="F18" s="151">
        <f>D18*100/E18</f>
        <v>0</v>
      </c>
      <c r="G18" s="102">
        <v>12</v>
      </c>
      <c r="H18" s="102">
        <f>Entsorgung!H104</f>
        <v>0</v>
      </c>
      <c r="I18" s="102">
        <f>Entsorgung!I104</f>
        <v>0</v>
      </c>
      <c r="J18" s="15"/>
    </row>
    <row r="19" spans="1:10" x14ac:dyDescent="0.2">
      <c r="A19" s="112" t="s">
        <v>6</v>
      </c>
      <c r="B19" s="130" t="str">
        <f>Entsorgung!F108</f>
        <v/>
      </c>
      <c r="C19" s="102">
        <v>1</v>
      </c>
      <c r="D19" s="136">
        <f>IFERROR(B19*C19,)</f>
        <v>0</v>
      </c>
      <c r="E19" s="145">
        <v>5</v>
      </c>
      <c r="F19" s="151">
        <f>D19*100/E19</f>
        <v>0</v>
      </c>
      <c r="G19" s="102">
        <v>3</v>
      </c>
      <c r="H19" s="102">
        <f>Entsorgung!H124</f>
        <v>0</v>
      </c>
      <c r="I19" s="102">
        <f>Entsorgung!I124</f>
        <v>0</v>
      </c>
      <c r="J19" s="15"/>
    </row>
    <row r="20" spans="1:10" ht="25.5" x14ac:dyDescent="0.2">
      <c r="A20" s="112" t="s">
        <v>190</v>
      </c>
      <c r="B20" s="130" t="str">
        <f>'Quarantäne, Krankenisolierung'!F11</f>
        <v/>
      </c>
      <c r="C20" s="102">
        <v>2</v>
      </c>
      <c r="D20" s="136">
        <f>IFERROR(B20*C20,)</f>
        <v>0</v>
      </c>
      <c r="E20" s="145">
        <v>10</v>
      </c>
      <c r="F20" s="151">
        <f>D20*100/E20</f>
        <v>0</v>
      </c>
      <c r="G20" s="102">
        <v>13</v>
      </c>
      <c r="H20" s="102">
        <f>'Quarantäne, Krankenisolierung'!H31</f>
        <v>0</v>
      </c>
      <c r="I20" s="102">
        <f>'Quarantäne, Krankenisolierung'!I31</f>
        <v>0</v>
      </c>
      <c r="J20" s="15"/>
    </row>
    <row r="21" spans="1:10" x14ac:dyDescent="0.2">
      <c r="A21" s="115" t="s">
        <v>191</v>
      </c>
      <c r="B21" s="134" t="str">
        <f>'Leitung, Organisation'!F4</f>
        <v/>
      </c>
      <c r="C21" s="105">
        <v>2</v>
      </c>
      <c r="D21" s="140" t="str">
        <f>IFERROR(C21*B21,"0,0")</f>
        <v>0,0</v>
      </c>
      <c r="E21" s="146">
        <v>10</v>
      </c>
      <c r="F21" s="152">
        <f>IFERROR(D21*100/E21,"")</f>
        <v>0</v>
      </c>
      <c r="G21" s="105">
        <v>10</v>
      </c>
      <c r="H21" s="105">
        <f>'Leitung, Organisation'!H61</f>
        <v>0</v>
      </c>
      <c r="I21" s="105">
        <f>'Leitung, Organisation'!I61</f>
        <v>0</v>
      </c>
    </row>
    <row r="22" spans="1:10" x14ac:dyDescent="0.2">
      <c r="A22" s="120" t="s">
        <v>446</v>
      </c>
      <c r="B22" s="120"/>
      <c r="C22" s="120"/>
      <c r="D22" s="121">
        <f>SUM(D5:D21)/SUM(C5:C21)</f>
        <v>0</v>
      </c>
      <c r="E22" s="149"/>
      <c r="F22" s="122"/>
      <c r="G22" s="120">
        <f>SUM(G5:G21)</f>
        <v>143</v>
      </c>
      <c r="H22" s="120">
        <f>SUM(H5:H21)</f>
        <v>0</v>
      </c>
      <c r="I22" s="120">
        <f>SUM(I5:I21)</f>
        <v>0</v>
      </c>
      <c r="J22" s="15"/>
    </row>
    <row r="23" spans="1:10" x14ac:dyDescent="0.2">
      <c r="A23" s="118"/>
      <c r="B23" s="118"/>
      <c r="C23" s="118"/>
      <c r="D23" s="118"/>
      <c r="E23" s="119"/>
      <c r="F23" s="118"/>
      <c r="G23" s="118"/>
      <c r="H23" s="118"/>
      <c r="I23" s="118"/>
    </row>
    <row r="24" spans="1:10" x14ac:dyDescent="0.2">
      <c r="A24" s="118"/>
      <c r="B24" s="118"/>
      <c r="C24" s="118"/>
      <c r="D24" s="123">
        <f>SUM(D6:D21)/SUM(C6:C21)</f>
        <v>0</v>
      </c>
      <c r="E24" s="119"/>
      <c r="F24" s="118"/>
      <c r="G24" s="118"/>
      <c r="H24" s="118"/>
      <c r="I24" s="118"/>
    </row>
    <row r="25" spans="1:10" x14ac:dyDescent="0.2">
      <c r="A25" s="124" t="s">
        <v>242</v>
      </c>
      <c r="B25" s="125"/>
      <c r="C25" s="125"/>
      <c r="D25" s="126">
        <f>D22*100/5</f>
        <v>0</v>
      </c>
      <c r="E25" s="125" t="s">
        <v>240</v>
      </c>
      <c r="F25" s="125"/>
      <c r="G25" s="118"/>
      <c r="H25" s="118"/>
      <c r="I25" s="118"/>
    </row>
    <row r="26" spans="1:10" x14ac:dyDescent="0.2">
      <c r="A26" s="118" t="s">
        <v>241</v>
      </c>
      <c r="B26" s="118">
        <f>(G22-H22)/G22%</f>
        <v>100</v>
      </c>
      <c r="C26" s="118" t="s">
        <v>319</v>
      </c>
      <c r="D26" s="127"/>
      <c r="E26" s="118"/>
      <c r="F26" s="118"/>
      <c r="G26" s="118"/>
      <c r="H26" s="118"/>
      <c r="I26" s="118"/>
    </row>
    <row r="27" spans="1:10" x14ac:dyDescent="0.2">
      <c r="A27" s="118"/>
      <c r="B27" s="118"/>
      <c r="C27" s="118"/>
      <c r="D27" s="118"/>
      <c r="E27" s="118"/>
      <c r="F27" s="118"/>
      <c r="G27" s="118"/>
      <c r="H27" s="118"/>
      <c r="I27" s="118"/>
    </row>
    <row r="28" spans="1:10" x14ac:dyDescent="0.2">
      <c r="A28" s="118"/>
      <c r="B28" s="118"/>
      <c r="C28" s="118"/>
      <c r="D28" s="118"/>
      <c r="E28" s="118"/>
      <c r="F28" s="118"/>
      <c r="G28" s="118"/>
      <c r="H28" s="118"/>
      <c r="I28" s="118"/>
    </row>
    <row r="29" spans="1:10" x14ac:dyDescent="0.2">
      <c r="A29" s="118"/>
      <c r="B29" s="118"/>
      <c r="C29" s="118"/>
      <c r="D29" s="118"/>
      <c r="E29" s="118"/>
      <c r="F29" s="118"/>
      <c r="G29" s="118"/>
      <c r="H29" s="118"/>
      <c r="I29" s="118"/>
    </row>
    <row r="30" spans="1:10" x14ac:dyDescent="0.2">
      <c r="A30" s="118"/>
      <c r="B30" s="118"/>
      <c r="C30" s="118"/>
      <c r="D30" s="118"/>
      <c r="E30" s="118"/>
      <c r="F30" s="118"/>
      <c r="G30" s="118"/>
      <c r="H30" s="118"/>
      <c r="I30" s="118"/>
    </row>
  </sheetData>
  <sheetProtection sheet="1" objects="1" scenarios="1" selectLockedCells="1" selectUnlockedCells="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6"/>
  <sheetViews>
    <sheetView showGridLines="0" topLeftCell="B1" zoomScaleNormal="100" workbookViewId="0">
      <selection activeCell="D29" sqref="D29"/>
    </sheetView>
  </sheetViews>
  <sheetFormatPr defaultColWidth="8.7109375" defaultRowHeight="12.75" x14ac:dyDescent="0.2"/>
  <cols>
    <col min="2" max="2" width="61.28515625" customWidth="1"/>
    <col min="3" max="3" width="55.140625" customWidth="1"/>
    <col min="4" max="4" width="4.5703125" customWidth="1"/>
    <col min="5" max="5" width="11.28515625" customWidth="1"/>
    <col min="6" max="6" width="21.28515625" customWidth="1"/>
  </cols>
  <sheetData>
    <row r="2" spans="2:5" x14ac:dyDescent="0.2">
      <c r="B2" s="92" t="s">
        <v>65</v>
      </c>
    </row>
    <row r="4" spans="2:5" x14ac:dyDescent="0.2">
      <c r="E4" t="s">
        <v>2</v>
      </c>
    </row>
    <row r="6" spans="2:5" x14ac:dyDescent="0.2">
      <c r="B6" s="175" t="s">
        <v>329</v>
      </c>
      <c r="C6" s="5"/>
      <c r="D6" s="5"/>
      <c r="E6" s="176"/>
    </row>
    <row r="7" spans="2:5" x14ac:dyDescent="0.2">
      <c r="C7" s="44" t="s">
        <v>62</v>
      </c>
    </row>
    <row r="8" spans="2:5" x14ac:dyDescent="0.2">
      <c r="C8" s="21"/>
    </row>
    <row r="9" spans="2:5" x14ac:dyDescent="0.2">
      <c r="B9" s="177" t="s">
        <v>330</v>
      </c>
      <c r="C9" s="178"/>
      <c r="D9" s="5"/>
      <c r="E9" s="179"/>
    </row>
    <row r="10" spans="2:5" x14ac:dyDescent="0.2">
      <c r="C10" s="19" t="s">
        <v>64</v>
      </c>
      <c r="D10" s="155"/>
    </row>
    <row r="11" spans="2:5" x14ac:dyDescent="0.2">
      <c r="C11" s="19" t="s">
        <v>63</v>
      </c>
      <c r="D11" s="155"/>
    </row>
    <row r="12" spans="2:5" x14ac:dyDescent="0.2">
      <c r="C12" s="16"/>
    </row>
    <row r="13" spans="2:5" x14ac:dyDescent="0.2">
      <c r="B13" s="177" t="s">
        <v>331</v>
      </c>
      <c r="C13" s="41"/>
      <c r="D13" s="5"/>
      <c r="E13" s="179"/>
    </row>
    <row r="14" spans="2:5" x14ac:dyDescent="0.2">
      <c r="C14" s="19" t="s">
        <v>66</v>
      </c>
      <c r="D14" s="155"/>
    </row>
    <row r="15" spans="2:5" x14ac:dyDescent="0.2">
      <c r="C15" s="19" t="s">
        <v>67</v>
      </c>
      <c r="D15" s="155"/>
    </row>
    <row r="16" spans="2:5" x14ac:dyDescent="0.2">
      <c r="C16" s="19" t="s">
        <v>68</v>
      </c>
      <c r="D16" s="155"/>
    </row>
    <row r="17" spans="2:5" ht="14.25" x14ac:dyDescent="0.2">
      <c r="C17" s="19" t="s">
        <v>254</v>
      </c>
      <c r="D17" s="155"/>
    </row>
    <row r="18" spans="2:5" ht="14.25" x14ac:dyDescent="0.2">
      <c r="C18" s="19" t="s">
        <v>255</v>
      </c>
      <c r="D18" s="155"/>
    </row>
    <row r="19" spans="2:5" x14ac:dyDescent="0.2">
      <c r="C19" s="16"/>
    </row>
    <row r="20" spans="2:5" x14ac:dyDescent="0.2">
      <c r="B20" s="177" t="s">
        <v>332</v>
      </c>
      <c r="C20" s="41"/>
      <c r="D20" s="180"/>
      <c r="E20" s="179"/>
    </row>
    <row r="21" spans="2:5" ht="14.25" x14ac:dyDescent="0.2">
      <c r="C21" s="19" t="s">
        <v>93</v>
      </c>
      <c r="D21" s="155"/>
    </row>
    <row r="22" spans="2:5" ht="14.25" x14ac:dyDescent="0.2">
      <c r="C22" s="19" t="s">
        <v>69</v>
      </c>
      <c r="D22" s="155"/>
    </row>
    <row r="23" spans="2:5" ht="14.25" x14ac:dyDescent="0.2">
      <c r="C23" s="19" t="s">
        <v>70</v>
      </c>
      <c r="D23" s="155"/>
    </row>
    <row r="24" spans="2:5" ht="14.25" x14ac:dyDescent="0.2">
      <c r="C24" s="19" t="s">
        <v>94</v>
      </c>
      <c r="D24" s="155"/>
    </row>
    <row r="25" spans="2:5" ht="14.25" x14ac:dyDescent="0.2">
      <c r="C25" s="19" t="s">
        <v>71</v>
      </c>
      <c r="D25" s="155"/>
    </row>
    <row r="26" spans="2:5" x14ac:dyDescent="0.2">
      <c r="C26" s="8"/>
    </row>
    <row r="27" spans="2:5" ht="14.25" x14ac:dyDescent="0.2">
      <c r="B27" s="175" t="s">
        <v>333</v>
      </c>
      <c r="C27" s="181"/>
      <c r="D27" s="5"/>
      <c r="E27" s="179"/>
    </row>
    <row r="28" spans="2:5" x14ac:dyDescent="0.2">
      <c r="C28" s="19" t="s">
        <v>73</v>
      </c>
      <c r="D28" s="155"/>
    </row>
    <row r="29" spans="2:5" x14ac:dyDescent="0.2">
      <c r="C29" s="19" t="s">
        <v>74</v>
      </c>
      <c r="D29" s="155"/>
    </row>
    <row r="30" spans="2:5" x14ac:dyDescent="0.2">
      <c r="C30" s="17" t="s">
        <v>225</v>
      </c>
      <c r="D30" s="155"/>
    </row>
    <row r="31" spans="2:5" x14ac:dyDescent="0.2">
      <c r="C31" s="8"/>
    </row>
    <row r="32" spans="2:5" ht="25.5" x14ac:dyDescent="0.2">
      <c r="B32" s="182" t="s">
        <v>75</v>
      </c>
      <c r="C32" s="181"/>
      <c r="D32" s="5"/>
      <c r="E32" s="179"/>
    </row>
    <row r="33" spans="3:4" x14ac:dyDescent="0.2">
      <c r="C33" s="19" t="s">
        <v>76</v>
      </c>
      <c r="D33" s="155"/>
    </row>
    <row r="34" spans="3:4" x14ac:dyDescent="0.2">
      <c r="C34" s="19" t="s">
        <v>77</v>
      </c>
      <c r="D34" s="155"/>
    </row>
    <row r="35" spans="3:4" x14ac:dyDescent="0.2">
      <c r="C35" s="19" t="s">
        <v>78</v>
      </c>
      <c r="D35" s="155"/>
    </row>
    <row r="36" spans="3:4" x14ac:dyDescent="0.2">
      <c r="C36" s="8"/>
    </row>
  </sheetData>
  <sheetProtection algorithmName="SHA-512" hashValue="xvJLF11p2vqq1r7x1kCPk6qZHwr9BQr/za3e++ETqIYQABv09Ij+49B6TwE+CulNtBWPa15C68YpGKBcTU6mtw==" saltValue="iDc/Y0Tj3lue5RP6LfkuSQ==" spinCount="100000" sheet="1" objects="1" scenarios="1" selectLockedCells="1"/>
  <dataValidations count="2">
    <dataValidation type="list" allowBlank="1" showInputMessage="1" showErrorMessage="1" promptTitle="Bundesland auswählen" sqref="C7" xr:uid="{00000000-0002-0000-0200-000001000000}">
      <mc:AlternateContent xmlns:x12ac="http://schemas.microsoft.com/office/spreadsheetml/2011/1/ac" xmlns:mc="http://schemas.openxmlformats.org/markup-compatibility/2006">
        <mc:Choice Requires="x12ac">
          <x12ac:list>Auswählen, Baden-Württemberg, Bayern, Berlin, Brandenburg," Bremen, Hamburg", Hessen, Mecklenburg-Vorpommern, Niedersachsen, Nordrhein-Westfalen, Rheinland-Pfalz, Saarland, Sachsen, Sachsen-Anhalt, Schleswig-Holstein, Thüringen</x12ac:list>
        </mc:Choice>
        <mc:Fallback>
          <formula1>"Auswählen, Baden-Württemberg, Bayern, Berlin, Brandenburg, Bremen, Hamburg, Hessen, Mecklenburg-Vorpommern, Niedersachsen, Nordrhein-Westfalen, Rheinland-Pfalz, Saarland, Sachsen, Sachsen-Anhalt, Schleswig-Holstein, Thüringen"</formula1>
        </mc:Fallback>
      </mc:AlternateContent>
    </dataValidation>
    <dataValidation type="list" allowBlank="1" showInputMessage="1" showErrorMessage="1" sqref="C9" xr:uid="{00000000-0002-0000-0200-000000000000}">
      <formula1>$C$7:$C$22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9"/>
  <sheetViews>
    <sheetView showGridLines="0" topLeftCell="A23" zoomScale="78" zoomScaleNormal="78" workbookViewId="0">
      <selection activeCell="M50" sqref="M50"/>
    </sheetView>
  </sheetViews>
  <sheetFormatPr defaultColWidth="8.7109375" defaultRowHeight="12.75" x14ac:dyDescent="0.2"/>
  <cols>
    <col min="1" max="1" width="4" customWidth="1"/>
    <col min="2" max="2" width="82.7109375" customWidth="1"/>
    <col min="3" max="3" width="39.5703125" customWidth="1"/>
    <col min="4" max="4" width="13.140625" customWidth="1"/>
    <col min="5" max="5" width="12" customWidth="1"/>
    <col min="6" max="6" width="8.85546875" customWidth="1"/>
    <col min="7" max="8" width="0" hidden="1" customWidth="1"/>
    <col min="9" max="9" width="10.85546875" hidden="1" customWidth="1"/>
    <col min="10" max="10" width="12.85546875" hidden="1" customWidth="1"/>
    <col min="11" max="11" width="0" hidden="1" customWidth="1"/>
    <col min="13" max="13" width="8.85546875" customWidth="1"/>
    <col min="14" max="14" width="14.85546875" bestFit="1" customWidth="1"/>
  </cols>
  <sheetData>
    <row r="1" spans="1:14" ht="15" x14ac:dyDescent="0.2">
      <c r="A1" s="49"/>
      <c r="B1" s="49" t="s">
        <v>0</v>
      </c>
      <c r="C1" s="49" t="s">
        <v>27</v>
      </c>
      <c r="D1" s="49" t="s">
        <v>13</v>
      </c>
      <c r="E1" s="51" t="s">
        <v>134</v>
      </c>
      <c r="F1" s="49"/>
      <c r="G1" s="157"/>
      <c r="H1" s="157"/>
      <c r="I1" s="157"/>
      <c r="J1" s="157"/>
      <c r="K1" s="157"/>
      <c r="L1" s="49"/>
      <c r="M1" s="49"/>
      <c r="N1" s="74" t="s">
        <v>297</v>
      </c>
    </row>
    <row r="2" spans="1:14" ht="15.75" thickBot="1" x14ac:dyDescent="0.25">
      <c r="A2" s="49"/>
      <c r="B2" s="49"/>
      <c r="C2" s="49"/>
      <c r="D2" s="49"/>
      <c r="E2" s="49"/>
      <c r="F2" s="49"/>
      <c r="G2" s="157"/>
      <c r="H2" s="157"/>
      <c r="I2" s="157"/>
      <c r="J2" s="157"/>
      <c r="K2" s="157"/>
      <c r="L2" s="49"/>
      <c r="M2" s="49"/>
      <c r="N2" s="49"/>
    </row>
    <row r="3" spans="1:14" ht="13.5" customHeight="1" thickTop="1" x14ac:dyDescent="0.2">
      <c r="A3" s="52" t="s">
        <v>1</v>
      </c>
      <c r="B3" s="247" t="s">
        <v>286</v>
      </c>
      <c r="C3" s="247"/>
      <c r="D3" s="247"/>
      <c r="E3" s="247"/>
      <c r="F3" s="53" t="s">
        <v>3</v>
      </c>
      <c r="G3" s="158" t="s">
        <v>232</v>
      </c>
      <c r="H3" s="158" t="s">
        <v>306</v>
      </c>
      <c r="I3" s="158" t="s">
        <v>304</v>
      </c>
      <c r="J3" s="158" t="s">
        <v>305</v>
      </c>
      <c r="K3" s="158"/>
      <c r="L3" s="249" t="s">
        <v>8</v>
      </c>
      <c r="M3" s="251" t="s">
        <v>7</v>
      </c>
      <c r="N3" s="253" t="s">
        <v>2</v>
      </c>
    </row>
    <row r="4" spans="1:14" ht="13.15" customHeight="1" thickBot="1" x14ac:dyDescent="0.25">
      <c r="A4" s="54"/>
      <c r="B4" s="248"/>
      <c r="C4" s="248"/>
      <c r="D4" s="248"/>
      <c r="E4" s="248"/>
      <c r="F4" s="54">
        <f>IF(OR(I4,J4),0,(SUM(F5:F128)/SUM(G5:G128)))</f>
        <v>0</v>
      </c>
      <c r="G4" s="159"/>
      <c r="H4" s="157"/>
      <c r="I4" s="157" t="b">
        <f>OR(H13,H30,H54,H84)</f>
        <v>0</v>
      </c>
      <c r="J4" s="157" t="b">
        <f>IF(SUM(F5:F128)=0,TRUE,FALSE)</f>
        <v>1</v>
      </c>
      <c r="K4" s="159"/>
      <c r="L4" s="250"/>
      <c r="M4" s="252"/>
      <c r="N4" s="254"/>
    </row>
    <row r="5" spans="1:14" ht="16.5" thickTop="1" x14ac:dyDescent="0.25">
      <c r="A5" s="50"/>
      <c r="B5" s="55"/>
      <c r="C5" s="55"/>
      <c r="D5" s="55"/>
      <c r="E5" s="55"/>
      <c r="F5" s="49"/>
      <c r="G5" s="157"/>
      <c r="H5" s="157"/>
      <c r="I5" s="157"/>
      <c r="J5" s="157"/>
      <c r="K5" s="157"/>
      <c r="L5" s="183"/>
      <c r="M5" s="183"/>
      <c r="N5" s="183"/>
    </row>
    <row r="6" spans="1:14" ht="15" x14ac:dyDescent="0.2">
      <c r="A6" s="184">
        <v>1</v>
      </c>
      <c r="B6" s="185" t="s">
        <v>334</v>
      </c>
      <c r="C6" s="186"/>
      <c r="D6" s="186"/>
      <c r="E6" s="186"/>
      <c r="F6" s="186"/>
      <c r="G6" s="187"/>
      <c r="H6" s="187"/>
      <c r="I6" s="187"/>
      <c r="J6" s="187"/>
      <c r="K6" s="187"/>
      <c r="L6" s="171"/>
      <c r="M6" s="171"/>
      <c r="N6" s="172"/>
    </row>
    <row r="7" spans="1:14" ht="15" x14ac:dyDescent="0.2">
      <c r="A7" s="50"/>
      <c r="B7" s="49"/>
      <c r="C7" s="59" t="s">
        <v>9</v>
      </c>
      <c r="D7" s="59">
        <v>5</v>
      </c>
      <c r="E7" s="173"/>
      <c r="F7" s="49"/>
      <c r="G7" s="157"/>
      <c r="H7" s="157"/>
      <c r="I7" s="157"/>
      <c r="J7" s="157"/>
      <c r="K7" s="157"/>
      <c r="L7" s="49"/>
      <c r="M7" s="49"/>
      <c r="N7" s="49"/>
    </row>
    <row r="8" spans="1:14" ht="15" x14ac:dyDescent="0.2">
      <c r="A8" s="50"/>
      <c r="B8" s="49"/>
      <c r="C8" s="59" t="s">
        <v>10</v>
      </c>
      <c r="D8" s="59">
        <v>0</v>
      </c>
      <c r="E8" s="173"/>
      <c r="F8" s="49"/>
      <c r="G8" s="157"/>
      <c r="H8" s="157"/>
      <c r="I8" s="157"/>
      <c r="J8" s="157"/>
      <c r="K8" s="157"/>
      <c r="L8" s="49"/>
      <c r="M8" s="49"/>
      <c r="N8" s="49"/>
    </row>
    <row r="9" spans="1:14" ht="15" x14ac:dyDescent="0.2">
      <c r="A9" s="50"/>
      <c r="B9" s="49"/>
      <c r="C9" s="49"/>
      <c r="D9" s="49"/>
      <c r="E9" s="230">
        <f>IF(E7="x",D7,0) + IF(E8="x",8,0)</f>
        <v>0</v>
      </c>
      <c r="F9" s="49">
        <f>E9*G9</f>
        <v>0</v>
      </c>
      <c r="G9" s="157">
        <f>IF(L6="x",0,IF(M6="x",0,A6))</f>
        <v>1</v>
      </c>
      <c r="H9" s="157"/>
      <c r="I9" s="157"/>
      <c r="J9" s="157"/>
      <c r="K9" s="157"/>
      <c r="L9" s="49"/>
      <c r="M9" s="49"/>
      <c r="N9" s="49"/>
    </row>
    <row r="10" spans="1:14" ht="45" x14ac:dyDescent="0.2">
      <c r="A10" s="61">
        <v>3</v>
      </c>
      <c r="B10" s="188" t="s">
        <v>335</v>
      </c>
      <c r="C10" s="186"/>
      <c r="D10" s="186"/>
      <c r="E10" s="186"/>
      <c r="F10" s="186"/>
      <c r="G10" s="187"/>
      <c r="H10" s="187"/>
      <c r="I10" s="187"/>
      <c r="J10" s="187"/>
      <c r="K10" s="187"/>
      <c r="L10" s="171"/>
      <c r="M10" s="171"/>
      <c r="N10" s="172" t="str">
        <f>IF(E12="x",N1,"")</f>
        <v/>
      </c>
    </row>
    <row r="11" spans="1:14" ht="15" x14ac:dyDescent="0.2">
      <c r="A11" s="50"/>
      <c r="B11" s="49"/>
      <c r="C11" s="59" t="s">
        <v>9</v>
      </c>
      <c r="D11" s="59">
        <v>5</v>
      </c>
      <c r="E11" s="173"/>
      <c r="F11" s="49"/>
      <c r="G11" s="157"/>
      <c r="H11" s="157"/>
      <c r="I11" s="157"/>
      <c r="J11" s="157"/>
      <c r="K11" s="157"/>
      <c r="L11" s="49"/>
      <c r="M11" s="49"/>
      <c r="N11" s="49"/>
    </row>
    <row r="12" spans="1:14" ht="15" x14ac:dyDescent="0.2">
      <c r="A12" s="50"/>
      <c r="B12" s="49"/>
      <c r="C12" s="59" t="s">
        <v>10</v>
      </c>
      <c r="D12" s="59">
        <v>0</v>
      </c>
      <c r="E12" s="173"/>
      <c r="F12" s="49"/>
      <c r="G12" s="157"/>
      <c r="H12" s="160" t="e">
        <f>IF(#REF!="Nein",TRUE,FALSE)</f>
        <v>#REF!</v>
      </c>
      <c r="I12" s="157"/>
      <c r="J12" s="157"/>
      <c r="K12" s="157"/>
      <c r="L12" s="49"/>
      <c r="M12" s="49"/>
      <c r="N12" s="49"/>
    </row>
    <row r="13" spans="1:14" ht="15" x14ac:dyDescent="0.2">
      <c r="A13" s="50"/>
      <c r="B13" s="49"/>
      <c r="C13" s="49"/>
      <c r="D13" s="49"/>
      <c r="E13" s="230">
        <f>IF(E11="x",D11,0) + IF(E12="x",D12,0)</f>
        <v>0</v>
      </c>
      <c r="F13" s="49">
        <f>E13*G13</f>
        <v>0</v>
      </c>
      <c r="G13" s="157">
        <f>IF(L10="x",0,IF(M10="x",0,A10))</f>
        <v>3</v>
      </c>
      <c r="H13" s="161" t="b">
        <f>IF(E12="x",TRUE,FALSE)</f>
        <v>0</v>
      </c>
      <c r="I13" s="157"/>
      <c r="J13" s="157"/>
      <c r="K13" s="157"/>
      <c r="L13" s="49"/>
      <c r="M13" s="49"/>
      <c r="N13" s="49"/>
    </row>
    <row r="14" spans="1:14" ht="15" x14ac:dyDescent="0.2">
      <c r="A14" s="184">
        <v>2</v>
      </c>
      <c r="B14" s="185" t="s">
        <v>336</v>
      </c>
      <c r="C14" s="186"/>
      <c r="D14" s="186"/>
      <c r="E14" s="186"/>
      <c r="F14" s="186"/>
      <c r="G14" s="187"/>
      <c r="H14" s="187"/>
      <c r="I14" s="187"/>
      <c r="J14" s="187"/>
      <c r="K14" s="187"/>
      <c r="L14" s="171"/>
      <c r="M14" s="171"/>
      <c r="N14" s="172"/>
    </row>
    <row r="15" spans="1:14" ht="15" x14ac:dyDescent="0.2">
      <c r="A15" s="50"/>
      <c r="B15" s="49"/>
      <c r="C15" s="62" t="s">
        <v>29</v>
      </c>
      <c r="D15" s="59">
        <v>5</v>
      </c>
      <c r="E15" s="173"/>
      <c r="F15" s="49"/>
      <c r="G15" s="157"/>
      <c r="H15" s="157"/>
      <c r="I15" s="157"/>
      <c r="J15" s="157"/>
      <c r="K15" s="157"/>
      <c r="L15" s="49"/>
      <c r="M15" s="49"/>
      <c r="N15" s="49"/>
    </row>
    <row r="16" spans="1:14" ht="15" x14ac:dyDescent="0.2">
      <c r="A16" s="50"/>
      <c r="B16" s="49"/>
      <c r="C16" s="62" t="s">
        <v>30</v>
      </c>
      <c r="D16" s="59">
        <v>5</v>
      </c>
      <c r="E16" s="173"/>
      <c r="F16" s="49"/>
      <c r="G16" s="157"/>
      <c r="H16" s="157"/>
      <c r="I16" s="157"/>
      <c r="J16" s="157"/>
      <c r="K16" s="157"/>
      <c r="L16" s="49"/>
      <c r="M16" s="49"/>
      <c r="N16" s="49"/>
    </row>
    <row r="17" spans="1:14" ht="15" x14ac:dyDescent="0.2">
      <c r="A17" s="50"/>
      <c r="B17" s="49"/>
      <c r="C17" s="62" t="s">
        <v>31</v>
      </c>
      <c r="D17" s="59">
        <v>5</v>
      </c>
      <c r="E17" s="173"/>
      <c r="F17" s="49"/>
      <c r="G17" s="157"/>
      <c r="H17" s="157"/>
      <c r="I17" s="157"/>
      <c r="J17" s="157"/>
      <c r="K17" s="157"/>
      <c r="L17" s="49"/>
      <c r="M17" s="49"/>
      <c r="N17" s="49"/>
    </row>
    <row r="18" spans="1:14" ht="15" x14ac:dyDescent="0.2">
      <c r="A18" s="50"/>
      <c r="B18" s="49"/>
      <c r="C18" s="62" t="s">
        <v>33</v>
      </c>
      <c r="D18" s="59">
        <v>5</v>
      </c>
      <c r="E18" s="173"/>
      <c r="F18" s="49"/>
      <c r="G18" s="157"/>
      <c r="H18" s="157"/>
      <c r="I18" s="157"/>
      <c r="J18" s="157"/>
      <c r="K18" s="157"/>
      <c r="L18" s="49"/>
      <c r="M18" s="49"/>
      <c r="N18" s="49"/>
    </row>
    <row r="19" spans="1:14" ht="15" x14ac:dyDescent="0.2">
      <c r="A19" s="50"/>
      <c r="B19" s="49"/>
      <c r="C19" s="62" t="s">
        <v>32</v>
      </c>
      <c r="D19" s="59">
        <v>1</v>
      </c>
      <c r="E19" s="173"/>
      <c r="F19" s="49"/>
      <c r="G19" s="157"/>
      <c r="H19" s="157"/>
      <c r="I19" s="157"/>
      <c r="J19" s="157"/>
      <c r="K19" s="157"/>
      <c r="L19" s="49"/>
      <c r="M19" s="49"/>
      <c r="N19" s="49"/>
    </row>
    <row r="20" spans="1:14" ht="15" x14ac:dyDescent="0.2">
      <c r="A20" s="50"/>
      <c r="B20" s="49"/>
      <c r="C20" s="62" t="s">
        <v>34</v>
      </c>
      <c r="D20" s="59">
        <v>1</v>
      </c>
      <c r="E20" s="173"/>
      <c r="F20" s="49"/>
      <c r="G20" s="157"/>
      <c r="H20" s="157"/>
      <c r="I20" s="157"/>
      <c r="J20" s="157"/>
      <c r="K20" s="157"/>
      <c r="L20" s="49"/>
      <c r="M20" s="49"/>
      <c r="N20" s="49"/>
    </row>
    <row r="21" spans="1:14" ht="15" x14ac:dyDescent="0.2">
      <c r="A21" s="50"/>
      <c r="B21" s="49"/>
      <c r="C21" s="62" t="s">
        <v>35</v>
      </c>
      <c r="D21" s="59">
        <v>3</v>
      </c>
      <c r="E21" s="173"/>
      <c r="F21" s="49"/>
      <c r="G21" s="157"/>
      <c r="H21" s="157"/>
      <c r="I21" s="157"/>
      <c r="J21" s="157"/>
      <c r="K21" s="157"/>
      <c r="L21" s="49"/>
      <c r="M21" s="49"/>
      <c r="N21" s="49"/>
    </row>
    <row r="22" spans="1:14" ht="15" x14ac:dyDescent="0.2">
      <c r="A22" s="50"/>
      <c r="B22" s="49"/>
      <c r="C22" s="62" t="s">
        <v>36</v>
      </c>
      <c r="D22" s="59">
        <v>3</v>
      </c>
      <c r="E22" s="173"/>
      <c r="F22" s="49"/>
      <c r="G22" s="157"/>
      <c r="H22" s="157"/>
      <c r="I22" s="157"/>
      <c r="J22" s="157"/>
      <c r="K22" s="157"/>
      <c r="L22" s="49"/>
      <c r="M22" s="49"/>
      <c r="N22" s="49"/>
    </row>
    <row r="23" spans="1:14" ht="15" x14ac:dyDescent="0.2">
      <c r="A23" s="50"/>
      <c r="B23" s="49"/>
      <c r="C23" s="62" t="s">
        <v>300</v>
      </c>
      <c r="D23" s="59">
        <v>0</v>
      </c>
      <c r="E23" s="173"/>
      <c r="F23" s="49"/>
      <c r="G23" s="157"/>
      <c r="H23" s="157"/>
      <c r="I23" s="157"/>
      <c r="J23" s="157"/>
      <c r="K23" s="157"/>
      <c r="L23" s="49"/>
      <c r="M23" s="49"/>
      <c r="N23" s="49"/>
    </row>
    <row r="24" spans="1:14" ht="15" x14ac:dyDescent="0.2">
      <c r="A24" s="50"/>
      <c r="B24" s="49"/>
      <c r="C24" s="62" t="s">
        <v>37</v>
      </c>
      <c r="D24" s="59"/>
      <c r="E24" s="173"/>
      <c r="F24" s="49"/>
      <c r="G24" s="157"/>
      <c r="H24" s="157"/>
      <c r="I24" s="157"/>
      <c r="J24" s="157"/>
      <c r="K24" s="157"/>
      <c r="L24" s="49"/>
      <c r="M24" s="49"/>
      <c r="N24" s="49"/>
    </row>
    <row r="25" spans="1:14" ht="15" x14ac:dyDescent="0.2">
      <c r="A25" s="50"/>
      <c r="B25" s="49"/>
      <c r="C25" s="49"/>
      <c r="D25" s="49"/>
      <c r="E25" s="186" t="str">
        <f>IFERROR(((IF(E15="x",D15,0)+IF(E16="x",D16,0)+IF(E17="x",D17,0)+IF(E18="x",D18,0)+IF(E19="x",D19,0)+IF(E20="x",D20,0)+IF(E21="x",D21,0)+IF(E22="x",D22,0)+IF(E23="x",D23,0))/(COUNTIF(E15:E23,"x"))),"")</f>
        <v/>
      </c>
      <c r="F25" s="49" t="str">
        <f>IFERROR(G25*E25,"")</f>
        <v/>
      </c>
      <c r="G25" s="157">
        <f>IF(L14="x",0,IF(M14="x",0,A14))</f>
        <v>2</v>
      </c>
      <c r="H25" s="157"/>
      <c r="I25" s="157"/>
      <c r="J25" s="157"/>
      <c r="K25" s="157"/>
      <c r="L25" s="49"/>
      <c r="M25" s="49"/>
      <c r="N25" s="49"/>
    </row>
    <row r="26" spans="1:14" ht="15" x14ac:dyDescent="0.2">
      <c r="A26" s="50"/>
      <c r="B26" s="49"/>
      <c r="C26" s="49"/>
      <c r="D26" s="49"/>
      <c r="E26" s="49"/>
      <c r="F26" s="49"/>
      <c r="G26" s="157"/>
      <c r="H26" s="157"/>
      <c r="I26" s="157"/>
      <c r="J26" s="157"/>
      <c r="K26" s="157"/>
      <c r="L26" s="49"/>
      <c r="M26" s="49"/>
      <c r="N26" s="49"/>
    </row>
    <row r="27" spans="1:14" ht="15" x14ac:dyDescent="0.2">
      <c r="A27" s="189">
        <v>3</v>
      </c>
      <c r="B27" s="190" t="s">
        <v>337</v>
      </c>
      <c r="C27" s="186"/>
      <c r="D27" s="186"/>
      <c r="E27" s="186"/>
      <c r="F27" s="186"/>
      <c r="G27" s="187"/>
      <c r="H27" s="187"/>
      <c r="I27" s="187"/>
      <c r="J27" s="187"/>
      <c r="K27" s="187"/>
      <c r="L27" s="171"/>
      <c r="M27" s="171"/>
      <c r="N27" s="172" t="str">
        <f>IF(E29="x",N1,"")</f>
        <v/>
      </c>
    </row>
    <row r="28" spans="1:14" ht="15" x14ac:dyDescent="0.2">
      <c r="A28" s="50"/>
      <c r="B28" s="49"/>
      <c r="C28" s="62" t="s">
        <v>9</v>
      </c>
      <c r="D28" s="59">
        <v>5</v>
      </c>
      <c r="E28" s="173"/>
      <c r="F28" s="49"/>
      <c r="G28" s="157"/>
      <c r="H28" s="157"/>
      <c r="I28" s="157"/>
      <c r="J28" s="157"/>
      <c r="K28" s="157"/>
      <c r="L28" s="49"/>
      <c r="M28" s="49"/>
      <c r="N28" s="49"/>
    </row>
    <row r="29" spans="1:14" ht="15" x14ac:dyDescent="0.2">
      <c r="A29" s="50"/>
      <c r="B29" s="49"/>
      <c r="C29" s="62" t="s">
        <v>10</v>
      </c>
      <c r="D29" s="59">
        <v>0</v>
      </c>
      <c r="E29" s="173"/>
      <c r="F29" s="49"/>
      <c r="G29" s="157"/>
      <c r="H29" s="157"/>
      <c r="I29" s="157"/>
      <c r="J29" s="157"/>
      <c r="K29" s="157"/>
      <c r="L29" s="49"/>
      <c r="M29" s="49"/>
      <c r="N29" s="49"/>
    </row>
    <row r="30" spans="1:14" ht="15" x14ac:dyDescent="0.2">
      <c r="A30" s="50"/>
      <c r="B30" s="49"/>
      <c r="C30" s="49"/>
      <c r="D30" s="49"/>
      <c r="E30" s="230">
        <f>IF(E28="x",D28,0) + IF(E29="x",D29,0)</f>
        <v>0</v>
      </c>
      <c r="F30" s="49">
        <f>E30*G30</f>
        <v>0</v>
      </c>
      <c r="G30" s="157">
        <f>IF(L27="x",0,IF(M27="x",0,A27))</f>
        <v>3</v>
      </c>
      <c r="H30" s="161" t="b">
        <f>IF(E29="x",TRUE,FALSE)</f>
        <v>0</v>
      </c>
      <c r="I30" s="157"/>
      <c r="J30" s="157"/>
      <c r="K30" s="157"/>
      <c r="L30" s="49"/>
      <c r="M30" s="49"/>
      <c r="N30" s="49"/>
    </row>
    <row r="31" spans="1:14" ht="15.75" x14ac:dyDescent="0.2">
      <c r="A31" s="189">
        <v>3</v>
      </c>
      <c r="B31" s="191" t="s">
        <v>338</v>
      </c>
      <c r="C31" s="186"/>
      <c r="D31" s="186"/>
      <c r="E31" s="186"/>
      <c r="F31" s="186"/>
      <c r="G31" s="187"/>
      <c r="H31" s="187"/>
      <c r="I31" s="187"/>
      <c r="J31" s="187"/>
      <c r="K31" s="187"/>
      <c r="L31" s="171"/>
      <c r="M31" s="171"/>
      <c r="N31" s="172"/>
    </row>
    <row r="32" spans="1:14" ht="30" x14ac:dyDescent="0.2">
      <c r="A32" s="50"/>
      <c r="B32" s="49"/>
      <c r="C32" s="63" t="s">
        <v>38</v>
      </c>
      <c r="D32" s="59"/>
      <c r="E32" s="173"/>
      <c r="F32" s="49"/>
      <c r="G32" s="157"/>
      <c r="H32" s="157"/>
      <c r="I32" s="157"/>
      <c r="J32" s="157"/>
      <c r="K32" s="157"/>
      <c r="L32" s="49"/>
      <c r="M32" s="49"/>
      <c r="N32" s="49"/>
    </row>
    <row r="33" spans="1:14" ht="15" x14ac:dyDescent="0.2">
      <c r="A33" s="50"/>
      <c r="B33" s="49"/>
      <c r="C33" s="62" t="s">
        <v>39</v>
      </c>
      <c r="D33" s="59"/>
      <c r="E33" s="173"/>
      <c r="F33" s="49"/>
      <c r="G33" s="157"/>
      <c r="H33" s="157"/>
      <c r="I33" s="157"/>
      <c r="J33" s="157"/>
      <c r="K33" s="157"/>
      <c r="L33" s="49"/>
      <c r="M33" s="49"/>
      <c r="N33" s="49"/>
    </row>
    <row r="34" spans="1:14" ht="15" x14ac:dyDescent="0.2">
      <c r="A34" s="50"/>
      <c r="B34" s="49"/>
      <c r="C34" s="62" t="s">
        <v>40</v>
      </c>
      <c r="D34" s="59"/>
      <c r="E34" s="173"/>
      <c r="F34" s="49"/>
      <c r="G34" s="157"/>
      <c r="H34" s="157"/>
      <c r="I34" s="157"/>
      <c r="J34" s="157"/>
      <c r="K34" s="157"/>
      <c r="L34" s="49"/>
      <c r="M34" s="49"/>
      <c r="N34" s="49"/>
    </row>
    <row r="35" spans="1:14" ht="15" x14ac:dyDescent="0.2">
      <c r="A35" s="50"/>
      <c r="B35" s="49"/>
      <c r="C35" s="62" t="s">
        <v>41</v>
      </c>
      <c r="D35" s="59"/>
      <c r="E35" s="173"/>
      <c r="F35" s="49"/>
      <c r="G35" s="157"/>
      <c r="H35" s="157"/>
      <c r="I35" s="157"/>
      <c r="J35" s="157"/>
      <c r="K35" s="157"/>
      <c r="L35" s="49"/>
      <c r="M35" s="49"/>
      <c r="N35" s="49"/>
    </row>
    <row r="36" spans="1:14" ht="15" x14ac:dyDescent="0.2">
      <c r="A36" s="50"/>
      <c r="B36" s="49"/>
      <c r="C36" s="62" t="s">
        <v>42</v>
      </c>
      <c r="D36" s="59"/>
      <c r="E36" s="173"/>
      <c r="F36" s="49"/>
      <c r="G36" s="157"/>
      <c r="H36" s="157"/>
      <c r="I36" s="157"/>
      <c r="J36" s="157"/>
      <c r="K36" s="157"/>
      <c r="L36" s="49"/>
      <c r="M36" s="49"/>
      <c r="N36" s="49"/>
    </row>
    <row r="37" spans="1:14" ht="30" x14ac:dyDescent="0.2">
      <c r="A37" s="50"/>
      <c r="B37" s="49"/>
      <c r="C37" s="63" t="s">
        <v>323</v>
      </c>
      <c r="D37" s="59"/>
      <c r="E37" s="173"/>
      <c r="F37" s="49"/>
      <c r="G37" s="157"/>
      <c r="H37" s="157"/>
      <c r="I37" s="157"/>
      <c r="J37" s="157"/>
      <c r="K37" s="157"/>
      <c r="L37" s="49"/>
      <c r="M37" s="49"/>
      <c r="N37" s="49"/>
    </row>
    <row r="38" spans="1:14" ht="15" x14ac:dyDescent="0.2">
      <c r="A38" s="50"/>
      <c r="B38" s="49"/>
      <c r="C38" s="49"/>
      <c r="D38" s="49"/>
      <c r="E38" s="197"/>
      <c r="F38" s="49"/>
      <c r="G38" s="157"/>
      <c r="H38" s="157"/>
      <c r="I38" s="157"/>
      <c r="J38" s="157"/>
      <c r="K38" s="157"/>
      <c r="L38" s="49"/>
      <c r="M38" s="49"/>
      <c r="N38" s="49"/>
    </row>
    <row r="39" spans="1:14" ht="15" x14ac:dyDescent="0.2">
      <c r="A39" s="189">
        <v>3</v>
      </c>
      <c r="B39" s="185" t="s">
        <v>339</v>
      </c>
      <c r="C39" s="186"/>
      <c r="D39" s="186"/>
      <c r="E39" s="186"/>
      <c r="F39" s="186"/>
      <c r="G39" s="187"/>
      <c r="H39" s="187"/>
      <c r="I39" s="187"/>
      <c r="J39" s="187"/>
      <c r="K39" s="187"/>
      <c r="L39" s="171"/>
      <c r="M39" s="171"/>
      <c r="N39" s="172"/>
    </row>
    <row r="40" spans="1:14" ht="15" x14ac:dyDescent="0.2">
      <c r="A40" s="50"/>
      <c r="B40" s="49"/>
      <c r="C40" s="49"/>
      <c r="D40" s="49"/>
      <c r="E40" s="49"/>
      <c r="F40" s="49"/>
      <c r="G40" s="157"/>
      <c r="H40" s="157"/>
      <c r="I40" s="157"/>
      <c r="J40" s="157"/>
      <c r="K40" s="157"/>
      <c r="L40" s="49"/>
      <c r="M40" s="49"/>
      <c r="N40" s="49"/>
    </row>
    <row r="41" spans="1:14" ht="15" x14ac:dyDescent="0.2">
      <c r="A41" s="50"/>
      <c r="B41" s="49"/>
      <c r="C41" s="62" t="s">
        <v>219</v>
      </c>
      <c r="D41" s="59">
        <v>5</v>
      </c>
      <c r="E41" s="173"/>
      <c r="F41" s="49"/>
      <c r="G41" s="157"/>
      <c r="H41" s="157"/>
      <c r="I41" s="157"/>
      <c r="J41" s="157"/>
      <c r="K41" s="157"/>
      <c r="L41" s="49"/>
      <c r="M41" s="49"/>
      <c r="N41" s="49"/>
    </row>
    <row r="42" spans="1:14" ht="15" x14ac:dyDescent="0.2">
      <c r="A42" s="50"/>
      <c r="B42" s="49"/>
      <c r="C42" s="62" t="s">
        <v>220</v>
      </c>
      <c r="D42" s="59">
        <v>3</v>
      </c>
      <c r="E42" s="173"/>
      <c r="F42" s="49"/>
      <c r="G42" s="157"/>
      <c r="H42" s="157"/>
      <c r="I42" s="157"/>
      <c r="J42" s="157"/>
      <c r="K42" s="157"/>
      <c r="L42" s="49"/>
      <c r="M42" s="49"/>
      <c r="N42" s="49"/>
    </row>
    <row r="43" spans="1:14" ht="15" x14ac:dyDescent="0.2">
      <c r="A43" s="50"/>
      <c r="B43" s="49"/>
      <c r="C43" s="62" t="s">
        <v>43</v>
      </c>
      <c r="D43" s="59">
        <v>1</v>
      </c>
      <c r="E43" s="173"/>
      <c r="F43" s="49"/>
      <c r="G43" s="157"/>
      <c r="H43" s="157"/>
      <c r="I43" s="157"/>
      <c r="J43" s="157"/>
      <c r="K43" s="157"/>
      <c r="L43" s="49"/>
      <c r="M43" s="49"/>
      <c r="N43" s="49"/>
    </row>
    <row r="44" spans="1:14" ht="15" x14ac:dyDescent="0.2">
      <c r="A44" s="50"/>
      <c r="B44" s="49"/>
      <c r="C44" s="62" t="s">
        <v>44</v>
      </c>
      <c r="D44" s="59">
        <v>0</v>
      </c>
      <c r="E44" s="173"/>
      <c r="F44" s="49"/>
      <c r="G44" s="157"/>
      <c r="H44" s="157"/>
      <c r="I44" s="157"/>
      <c r="J44" s="157"/>
      <c r="K44" s="157"/>
      <c r="L44" s="49"/>
      <c r="M44" s="49"/>
      <c r="N44" s="49"/>
    </row>
    <row r="45" spans="1:14" ht="15" x14ac:dyDescent="0.2">
      <c r="A45" s="50"/>
      <c r="B45" s="49"/>
      <c r="C45" s="49"/>
      <c r="D45" s="49"/>
      <c r="E45" s="230">
        <f>IF(E41="x",D41,0) + IF(E42="x",D42,0) + IF(E43="x",D43,0) + IF(E44="x",D44,0)</f>
        <v>0</v>
      </c>
      <c r="F45" s="49">
        <f>E45*G45</f>
        <v>0</v>
      </c>
      <c r="G45" s="157">
        <f>IF(L39="x",0,IF(M39="x",0,A39))</f>
        <v>3</v>
      </c>
      <c r="H45" s="157"/>
      <c r="I45" s="157"/>
      <c r="J45" s="157"/>
      <c r="K45" s="157"/>
      <c r="L45" s="49"/>
      <c r="M45" s="49"/>
      <c r="N45" s="49"/>
    </row>
    <row r="46" spans="1:14" ht="15" x14ac:dyDescent="0.2">
      <c r="A46" s="184">
        <v>2</v>
      </c>
      <c r="B46" s="192" t="s">
        <v>340</v>
      </c>
      <c r="C46" s="186"/>
      <c r="D46" s="186"/>
      <c r="E46" s="186"/>
      <c r="F46" s="186"/>
      <c r="G46" s="187"/>
      <c r="H46" s="187"/>
      <c r="I46" s="187"/>
      <c r="J46" s="187"/>
      <c r="K46" s="187"/>
      <c r="L46" s="171"/>
      <c r="M46" s="171"/>
      <c r="N46" s="172"/>
    </row>
    <row r="47" spans="1:14" ht="15" x14ac:dyDescent="0.2">
      <c r="A47" s="50"/>
      <c r="B47" s="49"/>
      <c r="C47" s="62" t="s">
        <v>45</v>
      </c>
      <c r="D47" s="59">
        <v>5</v>
      </c>
      <c r="E47" s="173"/>
      <c r="F47" s="49"/>
      <c r="G47" s="157"/>
      <c r="H47" s="157"/>
      <c r="I47" s="157"/>
      <c r="J47" s="157"/>
      <c r="K47" s="157"/>
      <c r="L47" s="49"/>
      <c r="M47" s="49"/>
      <c r="N47" s="49"/>
    </row>
    <row r="48" spans="1:14" ht="15" x14ac:dyDescent="0.2">
      <c r="A48" s="50"/>
      <c r="B48" s="49"/>
      <c r="C48" s="62" t="s">
        <v>46</v>
      </c>
      <c r="D48" s="59">
        <v>0</v>
      </c>
      <c r="E48" s="173"/>
      <c r="F48" s="49"/>
      <c r="G48" s="157"/>
      <c r="H48" s="157"/>
      <c r="I48" s="157"/>
      <c r="J48" s="157"/>
      <c r="K48" s="157"/>
      <c r="L48" s="49"/>
      <c r="M48" s="49"/>
      <c r="N48" s="49"/>
    </row>
    <row r="49" spans="1:14" ht="15" x14ac:dyDescent="0.2">
      <c r="A49" s="50"/>
      <c r="B49" s="49"/>
      <c r="C49" s="49"/>
      <c r="D49" s="49"/>
      <c r="E49" s="230">
        <f>IF(E47="x",D47,0) + IF(E48="x",D48,0)</f>
        <v>0</v>
      </c>
      <c r="F49" s="49">
        <f>E49*G49</f>
        <v>0</v>
      </c>
      <c r="G49" s="157">
        <f>IF(L46="x",0,IF(M46="x",0,A46))</f>
        <v>2</v>
      </c>
      <c r="H49" s="157"/>
      <c r="I49" s="157"/>
      <c r="J49" s="157"/>
      <c r="K49" s="157"/>
      <c r="L49" s="49"/>
      <c r="M49" s="49"/>
      <c r="N49" s="49"/>
    </row>
    <row r="50" spans="1:14" ht="45" x14ac:dyDescent="0.2">
      <c r="A50" s="184">
        <v>2</v>
      </c>
      <c r="B50" s="188" t="s">
        <v>302</v>
      </c>
      <c r="C50" s="186"/>
      <c r="D50" s="186"/>
      <c r="E50" s="186"/>
      <c r="F50" s="186"/>
      <c r="G50" s="187"/>
      <c r="H50" s="187"/>
      <c r="I50" s="187"/>
      <c r="J50" s="187"/>
      <c r="K50" s="187"/>
      <c r="L50" s="171"/>
      <c r="M50" s="171"/>
      <c r="N50" s="172" t="str">
        <f>IF(E51="x",N1,"")</f>
        <v/>
      </c>
    </row>
    <row r="51" spans="1:14" ht="30" x14ac:dyDescent="0.2">
      <c r="A51" s="50"/>
      <c r="B51" s="49"/>
      <c r="C51" s="63" t="s">
        <v>47</v>
      </c>
      <c r="D51" s="59">
        <v>0</v>
      </c>
      <c r="E51" s="173"/>
      <c r="F51" s="49"/>
      <c r="G51" s="157"/>
      <c r="H51" s="157"/>
      <c r="I51" s="157"/>
      <c r="J51" s="157"/>
      <c r="K51" s="157"/>
      <c r="L51" s="49"/>
      <c r="M51" s="49"/>
      <c r="N51" s="49"/>
    </row>
    <row r="52" spans="1:14" ht="54.75" customHeight="1" x14ac:dyDescent="0.2">
      <c r="A52" s="50"/>
      <c r="B52" s="49"/>
      <c r="C52" s="63" t="s">
        <v>48</v>
      </c>
      <c r="D52" s="59">
        <v>1</v>
      </c>
      <c r="E52" s="173"/>
      <c r="F52" s="49"/>
      <c r="G52" s="157"/>
      <c r="H52" s="157"/>
      <c r="I52" s="157"/>
      <c r="J52" s="157"/>
      <c r="K52" s="157"/>
      <c r="L52" s="49"/>
      <c r="M52" s="49"/>
      <c r="N52" s="49"/>
    </row>
    <row r="53" spans="1:14" ht="45.75" customHeight="1" x14ac:dyDescent="0.2">
      <c r="A53" s="50"/>
      <c r="B53" s="49"/>
      <c r="C53" s="63" t="s">
        <v>298</v>
      </c>
      <c r="D53" s="59">
        <v>5</v>
      </c>
      <c r="E53" s="173"/>
      <c r="F53" s="49"/>
      <c r="G53" s="157"/>
      <c r="H53" s="157"/>
      <c r="I53" s="157"/>
      <c r="J53" s="157"/>
      <c r="K53" s="157"/>
      <c r="L53" s="49"/>
      <c r="M53" s="49"/>
      <c r="N53" s="49"/>
    </row>
    <row r="54" spans="1:14" ht="45.75" customHeight="1" x14ac:dyDescent="0.2">
      <c r="A54" s="50"/>
      <c r="B54" s="49"/>
      <c r="C54" s="49"/>
      <c r="D54" s="49"/>
      <c r="E54" s="230">
        <f>IF(E51="x",D51,0) + IF(E52="x",D52,0) + IF(E53="x",D53,0)</f>
        <v>0</v>
      </c>
      <c r="F54" s="49">
        <f>E54*G54</f>
        <v>0</v>
      </c>
      <c r="G54" s="157">
        <f>IF(L50="x",0,IF(M50="x",0,A50))</f>
        <v>2</v>
      </c>
      <c r="H54" s="161" t="b">
        <f>IF(E51="x",TRUE,FALSE)</f>
        <v>0</v>
      </c>
      <c r="I54" s="157"/>
      <c r="J54" s="157"/>
      <c r="K54" s="157"/>
      <c r="L54" s="49"/>
      <c r="M54" s="49"/>
      <c r="N54" s="49"/>
    </row>
    <row r="55" spans="1:14" ht="15" x14ac:dyDescent="0.2">
      <c r="A55" s="184">
        <v>1</v>
      </c>
      <c r="B55" s="185" t="s">
        <v>341</v>
      </c>
      <c r="C55" s="186"/>
      <c r="D55" s="186"/>
      <c r="E55" s="186"/>
      <c r="F55" s="186"/>
      <c r="G55" s="187"/>
      <c r="H55" s="187"/>
      <c r="I55" s="187"/>
      <c r="J55" s="187"/>
      <c r="K55" s="187"/>
      <c r="L55" s="171"/>
      <c r="M55" s="171"/>
      <c r="N55" s="172"/>
    </row>
    <row r="56" spans="1:14" ht="60" x14ac:dyDescent="0.2">
      <c r="A56" s="50"/>
      <c r="B56" s="49"/>
      <c r="C56" s="63" t="s">
        <v>49</v>
      </c>
      <c r="D56" s="59">
        <v>3</v>
      </c>
      <c r="E56" s="173"/>
      <c r="F56" s="49"/>
      <c r="G56" s="157"/>
      <c r="H56" s="157"/>
      <c r="I56" s="157"/>
      <c r="J56" s="157"/>
      <c r="K56" s="157"/>
      <c r="L56" s="49"/>
      <c r="M56" s="49"/>
      <c r="N56" s="49"/>
    </row>
    <row r="57" spans="1:14" ht="30" x14ac:dyDescent="0.2">
      <c r="A57" s="50"/>
      <c r="B57" s="49"/>
      <c r="C57" s="63" t="s">
        <v>50</v>
      </c>
      <c r="D57" s="59">
        <v>5</v>
      </c>
      <c r="E57" s="173"/>
      <c r="F57" s="49"/>
      <c r="G57" s="157"/>
      <c r="H57" s="157"/>
      <c r="I57" s="157"/>
      <c r="J57" s="157"/>
      <c r="K57" s="157"/>
      <c r="L57" s="49"/>
      <c r="M57" s="49"/>
      <c r="N57" s="49"/>
    </row>
    <row r="58" spans="1:14" ht="15" x14ac:dyDescent="0.2">
      <c r="A58" s="50"/>
      <c r="B58" s="49"/>
      <c r="C58" s="49"/>
      <c r="D58" s="49"/>
      <c r="E58" s="230">
        <f>IF(E56="x",D56,0) + IF(E57="x",D57,0)</f>
        <v>0</v>
      </c>
      <c r="F58" s="49">
        <f>E58*G58</f>
        <v>0</v>
      </c>
      <c r="G58" s="157">
        <f>IF(L55="x",0,IF(M55="x",0,A55))</f>
        <v>1</v>
      </c>
      <c r="H58" s="157"/>
      <c r="I58" s="157"/>
      <c r="J58" s="157"/>
      <c r="K58" s="157"/>
      <c r="L58" s="49"/>
      <c r="M58" s="49"/>
      <c r="N58" s="49"/>
    </row>
    <row r="59" spans="1:14" ht="30" x14ac:dyDescent="0.2">
      <c r="A59" s="184">
        <v>1</v>
      </c>
      <c r="B59" s="193" t="s">
        <v>437</v>
      </c>
      <c r="C59" s="186"/>
      <c r="D59" s="186"/>
      <c r="E59" s="186"/>
      <c r="F59" s="186"/>
      <c r="G59" s="187"/>
      <c r="H59" s="187"/>
      <c r="I59" s="187"/>
      <c r="J59" s="187"/>
      <c r="K59" s="187"/>
      <c r="L59" s="171"/>
      <c r="M59" s="171"/>
      <c r="N59" s="172"/>
    </row>
    <row r="60" spans="1:14" ht="15" x14ac:dyDescent="0.2">
      <c r="A60" s="50"/>
      <c r="B60" s="49"/>
      <c r="C60" s="64" t="s">
        <v>51</v>
      </c>
      <c r="D60" s="59">
        <v>5</v>
      </c>
      <c r="E60" s="173"/>
      <c r="F60" s="49"/>
      <c r="G60" s="157"/>
      <c r="H60" s="157"/>
      <c r="I60" s="157"/>
      <c r="J60" s="157"/>
      <c r="K60" s="157"/>
      <c r="L60" s="49"/>
      <c r="M60" s="49"/>
      <c r="N60" s="49"/>
    </row>
    <row r="61" spans="1:14" ht="15" x14ac:dyDescent="0.2">
      <c r="A61" s="50"/>
      <c r="B61" s="49"/>
      <c r="C61" s="64" t="s">
        <v>52</v>
      </c>
      <c r="D61" s="59">
        <v>3</v>
      </c>
      <c r="E61" s="173"/>
      <c r="F61" s="49"/>
      <c r="G61" s="157"/>
      <c r="H61" s="157"/>
      <c r="I61" s="157"/>
      <c r="J61" s="157"/>
      <c r="K61" s="157"/>
      <c r="L61" s="49"/>
      <c r="M61" s="49"/>
      <c r="N61" s="49"/>
    </row>
    <row r="62" spans="1:14" ht="15" x14ac:dyDescent="0.2">
      <c r="A62" s="50"/>
      <c r="B62" s="49"/>
      <c r="C62" s="64" t="s">
        <v>10</v>
      </c>
      <c r="D62" s="59">
        <v>0</v>
      </c>
      <c r="E62" s="173"/>
      <c r="F62" s="49"/>
      <c r="G62" s="157"/>
      <c r="H62" s="157"/>
      <c r="I62" s="157"/>
      <c r="J62" s="157"/>
      <c r="K62" s="157"/>
      <c r="L62" s="49"/>
      <c r="M62" s="49"/>
      <c r="N62" s="49"/>
    </row>
    <row r="63" spans="1:14" ht="30" x14ac:dyDescent="0.2">
      <c r="A63" s="50"/>
      <c r="B63" s="49"/>
      <c r="C63" s="64" t="s">
        <v>53</v>
      </c>
      <c r="D63" s="59">
        <v>5</v>
      </c>
      <c r="E63" s="173"/>
      <c r="F63" s="49"/>
      <c r="G63" s="157"/>
      <c r="H63" s="157"/>
      <c r="I63" s="157"/>
      <c r="J63" s="157"/>
      <c r="K63" s="157"/>
      <c r="L63" s="49"/>
      <c r="M63" s="49"/>
      <c r="N63" s="49"/>
    </row>
    <row r="64" spans="1:14" ht="15" x14ac:dyDescent="0.2">
      <c r="A64" s="50"/>
      <c r="B64" s="49"/>
      <c r="C64" s="48"/>
      <c r="D64" s="49"/>
      <c r="E64" s="231">
        <f>IF(E60="x",D60,0) + IF(E61="x",D61,0) + IF(E62="x",D62,0) + IF(E63="x",D63,0)</f>
        <v>0</v>
      </c>
      <c r="F64" s="49">
        <f>E64*G64</f>
        <v>0</v>
      </c>
      <c r="G64" s="157">
        <f>IF(L59="x",0,IF(M59="x",0,A59))</f>
        <v>1</v>
      </c>
      <c r="H64" s="162"/>
      <c r="I64" s="157"/>
      <c r="J64" s="157"/>
      <c r="K64" s="157"/>
      <c r="L64" s="49"/>
      <c r="M64" s="49"/>
      <c r="N64" s="49"/>
    </row>
    <row r="65" spans="1:14" ht="15" x14ac:dyDescent="0.2">
      <c r="A65" s="50"/>
      <c r="B65" s="49"/>
      <c r="C65" s="48"/>
      <c r="D65" s="49"/>
      <c r="E65" s="198"/>
      <c r="F65" s="49"/>
      <c r="G65" s="157"/>
      <c r="H65" s="157"/>
      <c r="I65" s="157"/>
      <c r="J65" s="157"/>
      <c r="K65" s="157"/>
      <c r="L65" s="49"/>
      <c r="M65" s="49"/>
      <c r="N65" s="49"/>
    </row>
    <row r="66" spans="1:14" ht="15" x14ac:dyDescent="0.2">
      <c r="A66" s="189">
        <v>3</v>
      </c>
      <c r="B66" s="193" t="s">
        <v>342</v>
      </c>
      <c r="C66" s="186"/>
      <c r="D66" s="186"/>
      <c r="E66" s="186"/>
      <c r="F66" s="186"/>
      <c r="G66" s="187"/>
      <c r="H66" s="187"/>
      <c r="I66" s="187"/>
      <c r="J66" s="187"/>
      <c r="K66" s="187"/>
      <c r="L66" s="171"/>
      <c r="M66" s="171"/>
      <c r="N66" s="172"/>
    </row>
    <row r="67" spans="1:14" ht="15" x14ac:dyDescent="0.2">
      <c r="A67" s="49"/>
      <c r="B67" s="49"/>
      <c r="C67" s="65" t="s">
        <v>9</v>
      </c>
      <c r="D67" s="59">
        <v>5</v>
      </c>
      <c r="E67" s="173"/>
      <c r="F67" s="49"/>
      <c r="G67" s="157"/>
      <c r="H67" s="157"/>
      <c r="I67" s="157"/>
      <c r="J67" s="157"/>
      <c r="K67" s="157"/>
      <c r="L67" s="49"/>
      <c r="M67" s="49"/>
      <c r="N67" s="49"/>
    </row>
    <row r="68" spans="1:14" ht="15" x14ac:dyDescent="0.2">
      <c r="A68" s="49"/>
      <c r="B68" s="49"/>
      <c r="C68" s="65" t="s">
        <v>10</v>
      </c>
      <c r="D68" s="59">
        <v>0</v>
      </c>
      <c r="E68" s="173"/>
      <c r="F68" s="49"/>
      <c r="G68" s="157"/>
      <c r="H68" s="157"/>
      <c r="I68" s="157"/>
      <c r="J68" s="157"/>
      <c r="K68" s="157"/>
      <c r="L68" s="49"/>
      <c r="M68" s="49"/>
      <c r="N68" s="49"/>
    </row>
    <row r="69" spans="1:14" ht="15" x14ac:dyDescent="0.2">
      <c r="A69" s="49"/>
      <c r="B69" s="49"/>
      <c r="C69" s="49"/>
      <c r="D69" s="49"/>
      <c r="E69" s="230">
        <f>IF(E67="x",D67,0) + IF(E68="x",D68,0)</f>
        <v>0</v>
      </c>
      <c r="F69" s="49">
        <f>E69*G69</f>
        <v>0</v>
      </c>
      <c r="G69" s="157">
        <f>IF(L66="x",0,IF(M66="x",0,A66))</f>
        <v>3</v>
      </c>
      <c r="H69" s="157"/>
      <c r="I69" s="157"/>
      <c r="J69" s="157"/>
      <c r="K69" s="157"/>
      <c r="L69" s="49"/>
      <c r="M69" s="49"/>
      <c r="N69" s="49"/>
    </row>
    <row r="70" spans="1:14" ht="15" x14ac:dyDescent="0.2">
      <c r="A70" s="194">
        <v>3</v>
      </c>
      <c r="B70" s="195" t="s">
        <v>343</v>
      </c>
      <c r="C70" s="186"/>
      <c r="D70" s="186"/>
      <c r="E70" s="186"/>
      <c r="F70" s="186"/>
      <c r="G70" s="187"/>
      <c r="H70" s="187"/>
      <c r="I70" s="187"/>
      <c r="J70" s="187"/>
      <c r="K70" s="187"/>
      <c r="L70" s="171"/>
      <c r="M70" s="171"/>
      <c r="N70" s="172"/>
    </row>
    <row r="71" spans="1:14" ht="15" x14ac:dyDescent="0.2">
      <c r="A71" s="66"/>
      <c r="B71" s="51"/>
      <c r="C71" s="67" t="s">
        <v>9</v>
      </c>
      <c r="D71" s="59">
        <v>3</v>
      </c>
      <c r="E71" s="173"/>
      <c r="F71" s="49"/>
      <c r="G71" s="157"/>
      <c r="H71" s="157"/>
      <c r="I71" s="157"/>
      <c r="J71" s="157"/>
      <c r="K71" s="157"/>
      <c r="L71" s="49"/>
      <c r="M71" s="49"/>
      <c r="N71" s="49"/>
    </row>
    <row r="72" spans="1:14" ht="15" x14ac:dyDescent="0.2">
      <c r="A72" s="66"/>
      <c r="B72" s="51"/>
      <c r="C72" s="67" t="s">
        <v>10</v>
      </c>
      <c r="D72" s="59">
        <v>5</v>
      </c>
      <c r="E72" s="173"/>
      <c r="F72" s="49"/>
      <c r="G72" s="157"/>
      <c r="H72" s="157"/>
      <c r="I72" s="157"/>
      <c r="J72" s="157"/>
      <c r="K72" s="157"/>
      <c r="L72" s="49"/>
      <c r="M72" s="49"/>
      <c r="N72" s="49"/>
    </row>
    <row r="73" spans="1:14" ht="15" x14ac:dyDescent="0.2">
      <c r="A73" s="66"/>
      <c r="B73" s="51"/>
      <c r="C73" s="49"/>
      <c r="D73" s="49"/>
      <c r="E73" s="230">
        <f>IF(E71="x",D71,0) + IF(E72="x",D72,0)</f>
        <v>0</v>
      </c>
      <c r="F73" s="49">
        <f>G73*E73</f>
        <v>0</v>
      </c>
      <c r="G73" s="157">
        <f>IF(L70="x",0,IF(M70="x",0,A70))</f>
        <v>3</v>
      </c>
      <c r="H73" s="157"/>
      <c r="I73" s="157"/>
      <c r="J73" s="157"/>
      <c r="K73" s="157"/>
      <c r="L73" s="49"/>
      <c r="M73" s="49"/>
      <c r="N73" s="49"/>
    </row>
    <row r="74" spans="1:14" ht="15" x14ac:dyDescent="0.2">
      <c r="A74" s="194">
        <v>3</v>
      </c>
      <c r="B74" s="186" t="s">
        <v>344</v>
      </c>
      <c r="C74" s="186"/>
      <c r="D74" s="186"/>
      <c r="E74" s="186"/>
      <c r="F74" s="186"/>
      <c r="G74" s="187"/>
      <c r="H74" s="187"/>
      <c r="I74" s="187"/>
      <c r="J74" s="187"/>
      <c r="K74" s="187"/>
      <c r="L74" s="171"/>
      <c r="M74" s="171"/>
      <c r="N74" s="172"/>
    </row>
    <row r="75" spans="1:14" ht="15" x14ac:dyDescent="0.2">
      <c r="A75" s="66"/>
      <c r="B75" s="51"/>
      <c r="C75" s="67" t="s">
        <v>9</v>
      </c>
      <c r="D75" s="59">
        <v>5</v>
      </c>
      <c r="E75" s="173"/>
      <c r="F75" s="49"/>
      <c r="G75" s="157"/>
      <c r="H75" s="157"/>
      <c r="I75" s="157"/>
      <c r="J75" s="157"/>
      <c r="K75" s="157"/>
      <c r="L75" s="49"/>
      <c r="M75" s="49"/>
      <c r="N75" s="49"/>
    </row>
    <row r="76" spans="1:14" ht="15" x14ac:dyDescent="0.2">
      <c r="A76" s="66"/>
      <c r="B76" s="51"/>
      <c r="C76" s="67" t="s">
        <v>10</v>
      </c>
      <c r="D76" s="59">
        <v>0</v>
      </c>
      <c r="E76" s="173"/>
      <c r="F76" s="49"/>
      <c r="G76" s="157"/>
      <c r="H76" s="157"/>
      <c r="I76" s="157"/>
      <c r="J76" s="157"/>
      <c r="K76" s="157"/>
      <c r="L76" s="49"/>
      <c r="M76" s="49"/>
      <c r="N76" s="49"/>
    </row>
    <row r="77" spans="1:14" ht="15" x14ac:dyDescent="0.2">
      <c r="A77" s="49"/>
      <c r="B77" s="49"/>
      <c r="C77" s="49"/>
      <c r="D77" s="49"/>
      <c r="E77" s="231">
        <f>IF(E75="x",D75,0) + IF(E76="x",D76,0)</f>
        <v>0</v>
      </c>
      <c r="F77" s="49">
        <f>G77*E77</f>
        <v>0</v>
      </c>
      <c r="G77" s="157">
        <f>IF(L74="x",0,IF(M74="x",0,A74))</f>
        <v>3</v>
      </c>
      <c r="H77" s="157"/>
      <c r="I77" s="157"/>
      <c r="J77" s="157"/>
      <c r="K77" s="157"/>
      <c r="L77" s="49"/>
      <c r="M77" s="49"/>
      <c r="N77" s="49"/>
    </row>
    <row r="78" spans="1:14" ht="15" x14ac:dyDescent="0.2">
      <c r="A78" s="49"/>
      <c r="B78" s="49"/>
      <c r="C78" s="49"/>
      <c r="D78" s="49"/>
      <c r="E78" s="49"/>
      <c r="F78" s="49"/>
      <c r="G78" s="157"/>
      <c r="H78" s="157"/>
      <c r="I78" s="157"/>
      <c r="J78" s="157"/>
      <c r="K78" s="157"/>
      <c r="L78" s="49"/>
      <c r="M78" s="49"/>
      <c r="N78" s="49"/>
    </row>
    <row r="79" spans="1:14" ht="15" x14ac:dyDescent="0.2">
      <c r="A79" s="49"/>
      <c r="B79" s="49"/>
      <c r="C79" s="49"/>
      <c r="D79" s="49"/>
      <c r="E79" s="49"/>
      <c r="F79" s="49"/>
      <c r="G79" s="157"/>
      <c r="H79" s="157"/>
      <c r="I79" s="157"/>
      <c r="J79" s="157"/>
      <c r="K79" s="157"/>
      <c r="L79" s="49"/>
      <c r="M79" s="49"/>
      <c r="N79" s="49"/>
    </row>
    <row r="80" spans="1:14" ht="15" x14ac:dyDescent="0.2">
      <c r="A80" s="189">
        <v>3</v>
      </c>
      <c r="B80" s="190" t="s">
        <v>345</v>
      </c>
      <c r="C80" s="186"/>
      <c r="D80" s="186"/>
      <c r="E80" s="186"/>
      <c r="F80" s="186"/>
      <c r="G80" s="187"/>
      <c r="H80" s="187"/>
      <c r="I80" s="187"/>
      <c r="J80" s="187"/>
      <c r="K80" s="187"/>
      <c r="L80" s="171"/>
      <c r="M80" s="171"/>
      <c r="N80" s="172" t="str">
        <f>IF(E83="x",N1,"")</f>
        <v/>
      </c>
    </row>
    <row r="81" spans="1:14" ht="75.75" customHeight="1" x14ac:dyDescent="0.2">
      <c r="A81" s="50"/>
      <c r="B81" s="10" t="s">
        <v>272</v>
      </c>
      <c r="C81" s="62" t="s">
        <v>54</v>
      </c>
      <c r="D81" s="59">
        <v>5</v>
      </c>
      <c r="E81" s="173"/>
      <c r="F81" s="49"/>
      <c r="G81" s="157"/>
      <c r="H81" s="157"/>
      <c r="I81" s="157"/>
      <c r="J81" s="157"/>
      <c r="K81" s="157"/>
      <c r="L81" s="49"/>
      <c r="M81" s="49"/>
      <c r="N81" s="49"/>
    </row>
    <row r="82" spans="1:14" ht="45" x14ac:dyDescent="0.2">
      <c r="A82" s="50"/>
      <c r="B82" s="49"/>
      <c r="C82" s="63" t="s">
        <v>55</v>
      </c>
      <c r="D82" s="59">
        <v>3</v>
      </c>
      <c r="E82" s="173"/>
      <c r="F82" s="49"/>
      <c r="G82" s="157"/>
      <c r="H82" s="157"/>
      <c r="I82" s="157"/>
      <c r="J82" s="157"/>
      <c r="K82" s="157"/>
      <c r="L82" s="49"/>
      <c r="M82" s="49"/>
      <c r="N82" s="49"/>
    </row>
    <row r="83" spans="1:14" ht="15" x14ac:dyDescent="0.2">
      <c r="A83" s="50"/>
      <c r="B83" s="49"/>
      <c r="C83" s="62" t="s">
        <v>56</v>
      </c>
      <c r="D83" s="59">
        <v>0</v>
      </c>
      <c r="E83" s="173"/>
      <c r="F83" s="49"/>
      <c r="G83" s="157"/>
      <c r="H83" s="157"/>
      <c r="I83" s="157"/>
      <c r="J83" s="157"/>
      <c r="K83" s="157"/>
      <c r="L83" s="49"/>
      <c r="M83" s="49"/>
      <c r="N83" s="49"/>
    </row>
    <row r="84" spans="1:14" ht="15" x14ac:dyDescent="0.2">
      <c r="A84" s="50"/>
      <c r="B84" s="49"/>
      <c r="C84" s="49"/>
      <c r="D84" s="49"/>
      <c r="E84" s="230">
        <f>IF(E81="x",D81,0) + IF(E82="x",D82,0) + IF(E83="x",D83,0)</f>
        <v>0</v>
      </c>
      <c r="F84" s="49">
        <f>E84*G84</f>
        <v>0</v>
      </c>
      <c r="G84" s="157">
        <f>IF(L80="x",0,IF(M80="x",0,A80))</f>
        <v>3</v>
      </c>
      <c r="H84" s="161" t="b">
        <f>IF(E83="x",TRUE,FALSE)</f>
        <v>0</v>
      </c>
      <c r="I84" s="157"/>
      <c r="J84" s="157"/>
      <c r="K84" s="157"/>
      <c r="L84" s="49"/>
      <c r="M84" s="49"/>
      <c r="N84" s="49"/>
    </row>
    <row r="85" spans="1:14" ht="15" x14ac:dyDescent="0.2">
      <c r="A85" s="189">
        <v>3</v>
      </c>
      <c r="B85" s="185" t="s">
        <v>346</v>
      </c>
      <c r="C85" s="186"/>
      <c r="D85" s="186"/>
      <c r="E85" s="186"/>
      <c r="F85" s="186"/>
      <c r="G85" s="187"/>
      <c r="H85" s="187"/>
      <c r="I85" s="187"/>
      <c r="J85" s="187"/>
      <c r="K85" s="187"/>
      <c r="L85" s="171"/>
      <c r="M85" s="171"/>
      <c r="N85" s="172"/>
    </row>
    <row r="86" spans="1:14" ht="15" x14ac:dyDescent="0.2">
      <c r="A86" s="50"/>
      <c r="B86" s="49"/>
      <c r="C86" s="62" t="s">
        <v>9</v>
      </c>
      <c r="D86" s="59">
        <v>5</v>
      </c>
      <c r="E86" s="173"/>
      <c r="F86" s="49"/>
      <c r="G86" s="157"/>
      <c r="H86" s="157"/>
      <c r="I86" s="157"/>
      <c r="J86" s="157"/>
      <c r="K86" s="157"/>
      <c r="L86" s="49"/>
      <c r="M86" s="49"/>
      <c r="N86" s="49"/>
    </row>
    <row r="87" spans="1:14" ht="15" x14ac:dyDescent="0.2">
      <c r="A87" s="50"/>
      <c r="B87" s="49"/>
      <c r="C87" s="62" t="s">
        <v>10</v>
      </c>
      <c r="D87" s="59">
        <v>0</v>
      </c>
      <c r="E87" s="173"/>
      <c r="F87" s="49"/>
      <c r="G87" s="157"/>
      <c r="H87" s="157"/>
      <c r="I87" s="157"/>
      <c r="J87" s="157"/>
      <c r="K87" s="157"/>
      <c r="L87" s="49"/>
      <c r="M87" s="49"/>
      <c r="N87" s="49"/>
    </row>
    <row r="88" spans="1:14" ht="15" x14ac:dyDescent="0.2">
      <c r="A88" s="50"/>
      <c r="B88" s="49"/>
      <c r="C88" s="49"/>
      <c r="D88" s="49"/>
      <c r="E88" s="230">
        <f>IF(E86="x",D86,0) + IF(E87="x",D87,0)</f>
        <v>0</v>
      </c>
      <c r="F88" s="49">
        <f>E88*G88</f>
        <v>0</v>
      </c>
      <c r="G88" s="157">
        <f>IF(L85="x",0,IF(M85="x",0,A85))</f>
        <v>3</v>
      </c>
      <c r="H88" s="157"/>
      <c r="I88" s="157"/>
      <c r="J88" s="157"/>
      <c r="K88" s="157"/>
      <c r="L88" s="49"/>
      <c r="M88" s="49"/>
      <c r="N88" s="49"/>
    </row>
    <row r="89" spans="1:14" ht="15" x14ac:dyDescent="0.2">
      <c r="A89" s="184">
        <v>2</v>
      </c>
      <c r="B89" s="185" t="s">
        <v>347</v>
      </c>
      <c r="C89" s="186"/>
      <c r="D89" s="186"/>
      <c r="E89" s="186"/>
      <c r="F89" s="186"/>
      <c r="G89" s="187"/>
      <c r="H89" s="187"/>
      <c r="I89" s="187"/>
      <c r="J89" s="187"/>
      <c r="K89" s="187"/>
      <c r="L89" s="171"/>
      <c r="M89" s="171"/>
      <c r="N89" s="172"/>
    </row>
    <row r="90" spans="1:14" ht="15" x14ac:dyDescent="0.2">
      <c r="A90" s="50"/>
      <c r="B90" s="49"/>
      <c r="C90" s="62" t="s">
        <v>9</v>
      </c>
      <c r="D90" s="59">
        <v>5</v>
      </c>
      <c r="E90" s="173"/>
      <c r="F90" s="49"/>
      <c r="G90" s="157"/>
      <c r="H90" s="157"/>
      <c r="I90" s="157"/>
      <c r="J90" s="157"/>
      <c r="K90" s="157"/>
      <c r="L90" s="49"/>
      <c r="M90" s="49"/>
      <c r="N90" s="49"/>
    </row>
    <row r="91" spans="1:14" ht="15" x14ac:dyDescent="0.2">
      <c r="A91" s="50"/>
      <c r="B91" s="49"/>
      <c r="C91" s="62" t="s">
        <v>10</v>
      </c>
      <c r="D91" s="59">
        <v>0</v>
      </c>
      <c r="E91" s="173"/>
      <c r="F91" s="49"/>
      <c r="G91" s="157"/>
      <c r="H91" s="157"/>
      <c r="I91" s="157"/>
      <c r="J91" s="157"/>
      <c r="K91" s="157"/>
      <c r="L91" s="49"/>
      <c r="M91" s="49"/>
      <c r="N91" s="49"/>
    </row>
    <row r="92" spans="1:14" ht="15" x14ac:dyDescent="0.2">
      <c r="A92" s="50"/>
      <c r="B92" s="49"/>
      <c r="C92" s="49"/>
      <c r="D92" s="49"/>
      <c r="E92" s="231">
        <f>IF(E90="x",D90,0) + IF(E91="x",D91,0)</f>
        <v>0</v>
      </c>
      <c r="F92" s="49">
        <f>E92*G92</f>
        <v>0</v>
      </c>
      <c r="G92" s="157">
        <f>IF(L89="x",0,IF(M89="x",0,A89))</f>
        <v>2</v>
      </c>
      <c r="H92" s="157"/>
      <c r="I92" s="157"/>
      <c r="J92" s="157"/>
      <c r="K92" s="157"/>
      <c r="L92" s="49"/>
      <c r="M92" s="49"/>
      <c r="N92" s="49"/>
    </row>
    <row r="93" spans="1:14" ht="15" x14ac:dyDescent="0.2">
      <c r="A93" s="50"/>
      <c r="B93" s="49"/>
      <c r="C93" s="49"/>
      <c r="D93" s="49"/>
      <c r="E93" s="49"/>
      <c r="F93" s="49"/>
      <c r="G93" s="157"/>
      <c r="H93" s="157"/>
      <c r="I93" s="157"/>
      <c r="J93" s="157"/>
      <c r="K93" s="157"/>
      <c r="L93" s="49"/>
      <c r="M93" s="49"/>
      <c r="N93" s="49"/>
    </row>
    <row r="94" spans="1:14" ht="15" x14ac:dyDescent="0.2">
      <c r="A94" s="50"/>
      <c r="B94" s="49"/>
      <c r="C94" s="49"/>
      <c r="D94" s="49"/>
      <c r="E94" s="49"/>
      <c r="F94" s="49"/>
      <c r="G94" s="157"/>
      <c r="H94" s="157"/>
      <c r="I94" s="157"/>
      <c r="J94" s="157"/>
      <c r="K94" s="157"/>
      <c r="L94" s="49"/>
      <c r="M94" s="49"/>
      <c r="N94" s="49"/>
    </row>
    <row r="95" spans="1:14" ht="30" x14ac:dyDescent="0.2">
      <c r="A95" s="184">
        <v>1</v>
      </c>
      <c r="B95" s="193" t="s">
        <v>348</v>
      </c>
      <c r="C95" s="186"/>
      <c r="D95" s="186"/>
      <c r="E95" s="186"/>
      <c r="F95" s="186"/>
      <c r="G95" s="187"/>
      <c r="H95" s="187"/>
      <c r="I95" s="187"/>
      <c r="J95" s="187"/>
      <c r="K95" s="187"/>
      <c r="L95" s="171"/>
      <c r="M95" s="171"/>
      <c r="N95" s="172"/>
    </row>
    <row r="96" spans="1:14" ht="15" x14ac:dyDescent="0.2">
      <c r="A96" s="50"/>
      <c r="B96" s="49"/>
      <c r="C96" s="62" t="s">
        <v>9</v>
      </c>
      <c r="D96" s="59">
        <v>5</v>
      </c>
      <c r="E96" s="173"/>
      <c r="F96" s="49"/>
      <c r="G96" s="157"/>
      <c r="H96" s="157"/>
      <c r="I96" s="157"/>
      <c r="J96" s="157"/>
      <c r="K96" s="157"/>
      <c r="L96" s="49"/>
      <c r="M96" s="49"/>
      <c r="N96" s="49"/>
    </row>
    <row r="97" spans="1:14" ht="15" x14ac:dyDescent="0.2">
      <c r="A97" s="50"/>
      <c r="B97" s="49"/>
      <c r="C97" s="62" t="s">
        <v>10</v>
      </c>
      <c r="D97" s="59">
        <v>0</v>
      </c>
      <c r="E97" s="173"/>
      <c r="F97" s="49"/>
      <c r="G97" s="157"/>
      <c r="H97" s="157"/>
      <c r="I97" s="157"/>
      <c r="J97" s="157"/>
      <c r="K97" s="157"/>
      <c r="L97" s="49"/>
      <c r="M97" s="49"/>
      <c r="N97" s="49"/>
    </row>
    <row r="98" spans="1:14" ht="15" x14ac:dyDescent="0.2">
      <c r="A98" s="50"/>
      <c r="B98" s="49"/>
      <c r="C98" s="49"/>
      <c r="D98" s="49"/>
      <c r="E98" s="230">
        <f>IF(E96="x",D96,0) + IF(E97="x",D97,0)</f>
        <v>0</v>
      </c>
      <c r="F98" s="49">
        <f>E98*G98</f>
        <v>0</v>
      </c>
      <c r="G98" s="157">
        <f>IF(L95="x",0,IF(M95="x",0,A95))</f>
        <v>1</v>
      </c>
      <c r="H98" s="157"/>
      <c r="I98" s="157"/>
      <c r="J98" s="157"/>
      <c r="K98" s="157"/>
      <c r="L98" s="49"/>
      <c r="M98" s="49"/>
      <c r="N98" s="49"/>
    </row>
    <row r="99" spans="1:14" ht="15" x14ac:dyDescent="0.2">
      <c r="A99" s="184">
        <v>1</v>
      </c>
      <c r="B99" s="196" t="s">
        <v>349</v>
      </c>
      <c r="C99" s="186"/>
      <c r="D99" s="186"/>
      <c r="E99" s="186"/>
      <c r="F99" s="186"/>
      <c r="G99" s="187"/>
      <c r="H99" s="187"/>
      <c r="I99" s="187"/>
      <c r="J99" s="187"/>
      <c r="K99" s="187"/>
      <c r="L99" s="171"/>
      <c r="M99" s="171"/>
      <c r="N99" s="172"/>
    </row>
    <row r="100" spans="1:14" ht="15" x14ac:dyDescent="0.2">
      <c r="A100" s="50"/>
      <c r="B100" s="49"/>
      <c r="C100" s="62" t="s">
        <v>11</v>
      </c>
      <c r="D100" s="59">
        <v>0</v>
      </c>
      <c r="E100" s="173"/>
      <c r="F100" s="49"/>
      <c r="G100" s="157"/>
      <c r="H100" s="157"/>
      <c r="I100" s="157"/>
      <c r="J100" s="157"/>
      <c r="K100" s="157"/>
      <c r="L100" s="49"/>
      <c r="M100" s="49"/>
      <c r="N100" s="49"/>
    </row>
    <row r="101" spans="1:14" ht="15" x14ac:dyDescent="0.2">
      <c r="A101" s="50"/>
      <c r="B101" s="49"/>
      <c r="C101" s="62" t="s">
        <v>221</v>
      </c>
      <c r="D101" s="59">
        <v>5</v>
      </c>
      <c r="E101" s="173"/>
      <c r="F101" s="49"/>
      <c r="G101" s="157"/>
      <c r="H101" s="157"/>
      <c r="I101" s="157"/>
      <c r="J101" s="157"/>
      <c r="K101" s="157"/>
      <c r="L101" s="49"/>
      <c r="M101" s="49"/>
      <c r="N101" s="49"/>
    </row>
    <row r="102" spans="1:14" ht="15" x14ac:dyDescent="0.2">
      <c r="A102" s="50"/>
      <c r="B102" s="49"/>
      <c r="C102" s="62" t="s">
        <v>222</v>
      </c>
      <c r="D102" s="59">
        <v>3</v>
      </c>
      <c r="E102" s="173"/>
      <c r="F102" s="49"/>
      <c r="G102" s="157"/>
      <c r="H102" s="157"/>
      <c r="I102" s="157"/>
      <c r="J102" s="157"/>
      <c r="K102" s="157"/>
      <c r="L102" s="49"/>
      <c r="M102" s="49"/>
      <c r="N102" s="49"/>
    </row>
    <row r="103" spans="1:14" ht="30" x14ac:dyDescent="0.2">
      <c r="A103" s="50"/>
      <c r="B103" s="49"/>
      <c r="C103" s="63" t="s">
        <v>301</v>
      </c>
      <c r="D103" s="59"/>
      <c r="E103" s="173"/>
      <c r="F103" s="49"/>
      <c r="G103" s="157"/>
      <c r="H103" s="157"/>
      <c r="I103" s="157"/>
      <c r="J103" s="157"/>
      <c r="K103" s="157"/>
      <c r="L103" s="49"/>
      <c r="M103" s="49"/>
      <c r="N103" s="49"/>
    </row>
    <row r="104" spans="1:14" ht="15" x14ac:dyDescent="0.2">
      <c r="A104" s="50"/>
      <c r="B104" s="49"/>
      <c r="C104" s="49"/>
      <c r="D104" s="49"/>
      <c r="E104" s="230">
        <f>IF(E100="x",D100,0) + IF(E101="x",D101,0) + IF(E102="x",D102,0)</f>
        <v>0</v>
      </c>
      <c r="F104" s="49">
        <f>E104*G104</f>
        <v>0</v>
      </c>
      <c r="G104" s="157">
        <f>IF(L99="x",0,IF(M99="x",0,A99))</f>
        <v>1</v>
      </c>
      <c r="H104" s="157"/>
      <c r="I104" s="157"/>
      <c r="J104" s="157"/>
      <c r="K104" s="157"/>
      <c r="L104" s="49"/>
      <c r="M104" s="49"/>
      <c r="N104" s="49"/>
    </row>
    <row r="105" spans="1:14" ht="15" x14ac:dyDescent="0.2">
      <c r="A105" s="184">
        <v>2</v>
      </c>
      <c r="B105" s="185" t="s">
        <v>350</v>
      </c>
      <c r="C105" s="186"/>
      <c r="D105" s="186"/>
      <c r="E105" s="186"/>
      <c r="F105" s="186"/>
      <c r="G105" s="187"/>
      <c r="H105" s="187"/>
      <c r="I105" s="187"/>
      <c r="J105" s="187"/>
      <c r="K105" s="187"/>
      <c r="L105" s="171"/>
      <c r="M105" s="171"/>
      <c r="N105" s="172"/>
    </row>
    <row r="106" spans="1:14" ht="15" x14ac:dyDescent="0.2">
      <c r="A106" s="50"/>
      <c r="B106" s="49"/>
      <c r="C106" s="62" t="s">
        <v>9</v>
      </c>
      <c r="D106" s="59">
        <v>5</v>
      </c>
      <c r="E106" s="173"/>
      <c r="F106" s="49"/>
      <c r="G106" s="157"/>
      <c r="H106" s="157"/>
      <c r="I106" s="157"/>
      <c r="J106" s="157"/>
      <c r="K106" s="157"/>
      <c r="L106" s="49"/>
      <c r="M106" s="49"/>
      <c r="N106" s="49"/>
    </row>
    <row r="107" spans="1:14" ht="13.15" customHeight="1" x14ac:dyDescent="0.2">
      <c r="A107" s="50"/>
      <c r="B107" s="49"/>
      <c r="C107" s="62" t="s">
        <v>10</v>
      </c>
      <c r="D107" s="59">
        <v>0</v>
      </c>
      <c r="E107" s="173"/>
      <c r="F107" s="49"/>
      <c r="G107" s="157"/>
      <c r="H107" s="157"/>
      <c r="I107" s="157"/>
      <c r="J107" s="157"/>
      <c r="K107" s="157"/>
      <c r="L107" s="49"/>
      <c r="M107" s="49"/>
      <c r="N107" s="49"/>
    </row>
    <row r="108" spans="1:14" ht="13.15" customHeight="1" x14ac:dyDescent="0.2">
      <c r="A108" s="50"/>
      <c r="B108" s="49"/>
      <c r="C108" s="49"/>
      <c r="D108" s="49"/>
      <c r="E108" s="230">
        <f>IF(E106="x",D106,0) + IF(E107="x",D107,0)</f>
        <v>0</v>
      </c>
      <c r="F108" s="49">
        <f>E108*G108</f>
        <v>0</v>
      </c>
      <c r="G108" s="157">
        <f>IF(L105="x",0,IF(M105="x",0,A105))</f>
        <v>2</v>
      </c>
      <c r="H108" s="157"/>
      <c r="I108" s="157"/>
      <c r="J108" s="157"/>
      <c r="K108" s="157"/>
      <c r="L108" s="49"/>
      <c r="M108" s="49"/>
      <c r="N108" s="49"/>
    </row>
    <row r="109" spans="1:14" ht="15" x14ac:dyDescent="0.2">
      <c r="A109" s="184">
        <v>1</v>
      </c>
      <c r="B109" s="196" t="s">
        <v>351</v>
      </c>
      <c r="C109" s="186"/>
      <c r="D109" s="186"/>
      <c r="E109" s="186"/>
      <c r="F109" s="186"/>
      <c r="G109" s="187"/>
      <c r="H109" s="187"/>
      <c r="I109" s="187"/>
      <c r="J109" s="187"/>
      <c r="K109" s="187"/>
      <c r="L109" s="171"/>
      <c r="M109" s="171"/>
      <c r="N109" s="172"/>
    </row>
    <row r="110" spans="1:14" ht="15" x14ac:dyDescent="0.2">
      <c r="A110" s="50"/>
      <c r="B110" s="49"/>
      <c r="C110" s="62" t="s">
        <v>9</v>
      </c>
      <c r="D110" s="59">
        <v>5</v>
      </c>
      <c r="E110" s="173"/>
      <c r="F110" s="49"/>
      <c r="G110" s="157"/>
      <c r="H110" s="157"/>
      <c r="I110" s="157"/>
      <c r="J110" s="157"/>
      <c r="K110" s="157"/>
      <c r="L110" s="49"/>
      <c r="M110" s="49"/>
      <c r="N110" s="49"/>
    </row>
    <row r="111" spans="1:14" ht="15" x14ac:dyDescent="0.2">
      <c r="A111" s="50"/>
      <c r="B111" s="49"/>
      <c r="C111" s="62" t="s">
        <v>10</v>
      </c>
      <c r="D111" s="59">
        <v>3</v>
      </c>
      <c r="E111" s="173"/>
      <c r="F111" s="49"/>
      <c r="G111" s="157"/>
      <c r="H111" s="157"/>
      <c r="I111" s="157"/>
      <c r="J111" s="157"/>
      <c r="K111" s="157"/>
      <c r="L111" s="49"/>
      <c r="M111" s="49"/>
      <c r="N111" s="49"/>
    </row>
    <row r="112" spans="1:14" ht="15" x14ac:dyDescent="0.2">
      <c r="A112" s="50"/>
      <c r="B112" s="49"/>
      <c r="C112" s="56"/>
      <c r="D112" s="49"/>
      <c r="E112" s="231">
        <f>IF(E110="x",D110,0) + IF(E111="x",D111,0)</f>
        <v>0</v>
      </c>
      <c r="F112" s="49">
        <f>E112*G112</f>
        <v>0</v>
      </c>
      <c r="G112" s="157">
        <f>IF(L109="x",0,IF(M109="x",0,A109))</f>
        <v>1</v>
      </c>
      <c r="H112" s="157"/>
      <c r="I112" s="157"/>
      <c r="J112" s="157"/>
      <c r="K112" s="157"/>
      <c r="L112" s="49"/>
      <c r="M112" s="49"/>
      <c r="N112" s="49"/>
    </row>
    <row r="113" spans="1:14" ht="15" x14ac:dyDescent="0.2">
      <c r="A113" s="50"/>
      <c r="B113" s="49"/>
      <c r="C113" s="49"/>
      <c r="D113" s="49"/>
      <c r="E113" s="49"/>
      <c r="F113" s="49"/>
      <c r="G113" s="157"/>
      <c r="H113" s="157"/>
      <c r="I113" s="157"/>
      <c r="J113" s="157"/>
      <c r="K113" s="157"/>
      <c r="L113" s="49"/>
      <c r="M113" s="49"/>
      <c r="N113" s="49"/>
    </row>
    <row r="114" spans="1:14" ht="15" x14ac:dyDescent="0.2">
      <c r="A114" s="189">
        <v>3</v>
      </c>
      <c r="B114" s="185" t="s">
        <v>352</v>
      </c>
      <c r="C114" s="186"/>
      <c r="D114" s="186"/>
      <c r="E114" s="186"/>
      <c r="F114" s="186"/>
      <c r="G114" s="187"/>
      <c r="H114" s="187"/>
      <c r="I114" s="187"/>
      <c r="J114" s="187"/>
      <c r="K114" s="187"/>
      <c r="L114" s="171"/>
      <c r="M114" s="171"/>
      <c r="N114" s="172"/>
    </row>
    <row r="115" spans="1:14" ht="15" x14ac:dyDescent="0.2">
      <c r="A115" s="50"/>
      <c r="B115" s="49"/>
      <c r="C115" s="62" t="s">
        <v>11</v>
      </c>
      <c r="D115" s="59">
        <v>5</v>
      </c>
      <c r="E115" s="173"/>
      <c r="F115" s="49"/>
      <c r="G115" s="157"/>
      <c r="H115" s="157"/>
      <c r="I115" s="157"/>
      <c r="J115" s="157"/>
      <c r="K115" s="157"/>
      <c r="L115" s="49"/>
      <c r="M115" s="49"/>
      <c r="N115" s="49"/>
    </row>
    <row r="116" spans="1:14" ht="15" x14ac:dyDescent="0.2">
      <c r="A116" s="50"/>
      <c r="B116" s="49"/>
      <c r="C116" s="62" t="s">
        <v>61</v>
      </c>
      <c r="D116" s="59">
        <v>3</v>
      </c>
      <c r="E116" s="173"/>
      <c r="F116" s="49"/>
      <c r="G116" s="157"/>
      <c r="H116" s="157"/>
      <c r="I116" s="157"/>
      <c r="J116" s="157"/>
      <c r="K116" s="157"/>
      <c r="L116" s="49"/>
      <c r="M116" s="49"/>
      <c r="N116" s="49"/>
    </row>
    <row r="117" spans="1:14" ht="30" x14ac:dyDescent="0.2">
      <c r="A117" s="50"/>
      <c r="B117" s="49"/>
      <c r="C117" s="63" t="s">
        <v>60</v>
      </c>
      <c r="D117" s="59">
        <v>1</v>
      </c>
      <c r="E117" s="173"/>
      <c r="F117" s="49"/>
      <c r="G117" s="157"/>
      <c r="H117" s="157"/>
      <c r="I117" s="157"/>
      <c r="J117" s="157"/>
      <c r="K117" s="157"/>
      <c r="L117" s="49"/>
      <c r="M117" s="49"/>
      <c r="N117" s="49"/>
    </row>
    <row r="118" spans="1:14" ht="15" x14ac:dyDescent="0.2">
      <c r="A118" s="50"/>
      <c r="B118" s="49"/>
      <c r="C118" s="62" t="s">
        <v>59</v>
      </c>
      <c r="D118" s="59">
        <v>0</v>
      </c>
      <c r="E118" s="173"/>
      <c r="F118" s="49"/>
      <c r="G118" s="157"/>
      <c r="H118" s="157"/>
      <c r="I118" s="157"/>
      <c r="J118" s="157"/>
      <c r="K118" s="157"/>
      <c r="L118" s="49"/>
      <c r="M118" s="49"/>
      <c r="N118" s="49"/>
    </row>
    <row r="119" spans="1:14" ht="15" x14ac:dyDescent="0.2">
      <c r="A119" s="50"/>
      <c r="B119" s="49"/>
      <c r="C119" s="49"/>
      <c r="D119" s="49"/>
      <c r="E119" s="231">
        <f>IF(E115="x",D115,0) + IF(E116="x",D116,0) + IF(E117="x",D117,0) + IF(E118="x",D118,0)</f>
        <v>0</v>
      </c>
      <c r="F119" s="49">
        <f>E119*G119</f>
        <v>0</v>
      </c>
      <c r="G119" s="157">
        <f>IF(L114="x",0,IF(M114="x",0,A114))</f>
        <v>3</v>
      </c>
      <c r="H119" s="157"/>
      <c r="I119" s="157"/>
      <c r="J119" s="157"/>
      <c r="K119" s="157"/>
      <c r="L119" s="49"/>
      <c r="M119" s="49"/>
      <c r="N119" s="49"/>
    </row>
    <row r="120" spans="1:14" ht="15" x14ac:dyDescent="0.2">
      <c r="A120" s="50"/>
      <c r="B120" s="49"/>
      <c r="C120" s="49"/>
      <c r="D120" s="49"/>
      <c r="E120" s="49"/>
      <c r="F120" s="49"/>
      <c r="G120" s="157"/>
      <c r="H120" s="157"/>
      <c r="I120" s="157"/>
      <c r="J120" s="157"/>
      <c r="K120" s="157"/>
      <c r="L120" s="49"/>
      <c r="M120" s="49"/>
      <c r="N120" s="49"/>
    </row>
    <row r="121" spans="1:14" ht="15" x14ac:dyDescent="0.2">
      <c r="A121" s="49"/>
      <c r="B121" s="49"/>
      <c r="C121" s="49"/>
      <c r="D121" s="49"/>
      <c r="E121" s="49"/>
      <c r="F121" s="49"/>
      <c r="G121" s="157"/>
      <c r="H121" s="157"/>
      <c r="I121" s="157"/>
      <c r="J121" s="157"/>
      <c r="K121" s="157"/>
      <c r="L121" s="49"/>
      <c r="M121" s="49"/>
      <c r="N121" s="49"/>
    </row>
    <row r="122" spans="1:14" ht="15" x14ac:dyDescent="0.2">
      <c r="A122" s="49"/>
      <c r="B122" s="49"/>
      <c r="C122" s="49"/>
      <c r="D122" s="49"/>
      <c r="E122" s="49"/>
      <c r="F122" s="49"/>
      <c r="G122" s="157"/>
      <c r="H122" s="157"/>
      <c r="I122" s="157"/>
      <c r="J122" s="157"/>
      <c r="K122" s="157"/>
      <c r="L122" s="49"/>
      <c r="M122" s="49"/>
      <c r="N122" s="49"/>
    </row>
    <row r="123" spans="1:14" ht="15" x14ac:dyDescent="0.2">
      <c r="A123" s="49"/>
      <c r="B123" s="49"/>
      <c r="C123" s="49"/>
      <c r="D123" s="49"/>
      <c r="E123" s="49"/>
      <c r="F123" s="49"/>
      <c r="G123" s="157"/>
      <c r="H123" s="157"/>
      <c r="I123" s="157"/>
      <c r="J123" s="157"/>
      <c r="K123" s="157"/>
      <c r="L123" s="49"/>
      <c r="M123" s="49"/>
      <c r="N123" s="49"/>
    </row>
    <row r="124" spans="1:14" ht="15" x14ac:dyDescent="0.2">
      <c r="A124" s="49"/>
      <c r="B124" s="49"/>
      <c r="C124" s="49"/>
      <c r="D124" s="49"/>
      <c r="E124" s="49"/>
      <c r="F124" s="49"/>
      <c r="G124" s="157"/>
      <c r="H124" s="157"/>
      <c r="I124" s="157"/>
      <c r="J124" s="157"/>
      <c r="K124" s="157"/>
      <c r="L124" s="49"/>
      <c r="M124" s="49"/>
      <c r="N124" s="49"/>
    </row>
    <row r="125" spans="1:14" ht="15" x14ac:dyDescent="0.2">
      <c r="A125" s="49"/>
      <c r="B125" s="49"/>
      <c r="C125" s="49"/>
      <c r="D125" s="49"/>
      <c r="E125" s="49"/>
      <c r="F125" s="49"/>
      <c r="G125" s="157"/>
      <c r="H125" s="157"/>
      <c r="I125" s="157"/>
      <c r="J125" s="157"/>
      <c r="K125" s="157"/>
      <c r="L125" s="49"/>
      <c r="M125" s="49"/>
      <c r="N125" s="49"/>
    </row>
    <row r="126" spans="1:14" ht="15" x14ac:dyDescent="0.2">
      <c r="A126" s="49"/>
      <c r="B126" s="49"/>
      <c r="C126" s="49"/>
      <c r="D126" s="49"/>
      <c r="E126" s="49"/>
      <c r="F126" s="49"/>
      <c r="G126" s="157"/>
      <c r="H126" s="157"/>
      <c r="I126" s="157"/>
      <c r="J126" s="157"/>
      <c r="K126" s="157"/>
      <c r="L126" s="49"/>
      <c r="M126" s="49"/>
      <c r="N126" s="49"/>
    </row>
    <row r="127" spans="1:14" ht="15" x14ac:dyDescent="0.2">
      <c r="A127" s="50"/>
      <c r="B127" s="49"/>
      <c r="C127" s="49"/>
      <c r="D127" s="49"/>
      <c r="E127" s="49"/>
      <c r="F127" s="49"/>
      <c r="G127" s="157"/>
      <c r="H127" s="157"/>
      <c r="I127" s="157"/>
      <c r="J127" s="157"/>
      <c r="K127" s="157"/>
      <c r="L127" s="49"/>
      <c r="M127" s="49"/>
      <c r="N127" s="49"/>
    </row>
    <row r="128" spans="1:14" ht="15.75" thickBot="1" x14ac:dyDescent="0.25">
      <c r="A128" s="50"/>
      <c r="B128" s="49"/>
      <c r="C128" s="49"/>
      <c r="D128" s="49"/>
      <c r="E128" s="49"/>
      <c r="F128" s="49"/>
      <c r="G128" s="157"/>
      <c r="H128" s="157"/>
      <c r="I128" s="157"/>
      <c r="J128" s="157"/>
      <c r="K128" s="157"/>
      <c r="L128" s="68">
        <f>COUNTA(L6:L119)</f>
        <v>0</v>
      </c>
      <c r="M128" s="68">
        <f>COUNTA(M6:M119)</f>
        <v>0</v>
      </c>
      <c r="N128" s="68"/>
    </row>
    <row r="129" spans="1:14" ht="13.5" customHeight="1" thickTop="1" thickBot="1" x14ac:dyDescent="0.25">
      <c r="A129" s="50"/>
      <c r="B129" s="49"/>
      <c r="C129" s="49"/>
      <c r="D129" s="49"/>
      <c r="E129" s="49"/>
      <c r="F129" s="49"/>
      <c r="G129" s="157"/>
      <c r="H129" s="157"/>
      <c r="I129" s="157"/>
      <c r="J129" s="157"/>
      <c r="K129" s="157"/>
      <c r="L129" s="49"/>
      <c r="M129" s="49"/>
      <c r="N129" s="49"/>
    </row>
    <row r="130" spans="1:14" ht="15.75" thickTop="1" x14ac:dyDescent="0.2">
      <c r="A130" s="69" t="s">
        <v>1</v>
      </c>
      <c r="B130" s="247" t="s">
        <v>285</v>
      </c>
      <c r="C130" s="247"/>
      <c r="D130" s="247"/>
      <c r="E130" s="247"/>
      <c r="F130" s="53" t="s">
        <v>3</v>
      </c>
      <c r="G130" s="158" t="s">
        <v>232</v>
      </c>
      <c r="H130" s="158"/>
      <c r="I130" s="158"/>
      <c r="J130" s="158"/>
      <c r="K130" s="158"/>
      <c r="L130" s="249" t="s">
        <v>8</v>
      </c>
      <c r="M130" s="251" t="s">
        <v>7</v>
      </c>
      <c r="N130" s="253" t="s">
        <v>2</v>
      </c>
    </row>
    <row r="131" spans="1:14" ht="15.75" thickBot="1" x14ac:dyDescent="0.25">
      <c r="A131" s="70"/>
      <c r="B131" s="248"/>
      <c r="C131" s="248"/>
      <c r="D131" s="248"/>
      <c r="E131" s="248"/>
      <c r="F131" s="54">
        <f>IF(E139="x", 0, SUM(F132:F158)/(SUM(G132:G157)))</f>
        <v>0</v>
      </c>
      <c r="G131" s="159"/>
      <c r="H131" s="157"/>
      <c r="I131" s="157"/>
      <c r="J131" s="157"/>
      <c r="K131" s="159"/>
      <c r="L131" s="250"/>
      <c r="M131" s="252"/>
      <c r="N131" s="254"/>
    </row>
    <row r="132" spans="1:14" ht="15.75" thickTop="1" x14ac:dyDescent="0.2">
      <c r="A132" s="50"/>
      <c r="B132" s="49"/>
      <c r="C132" s="49"/>
      <c r="D132" s="49"/>
      <c r="E132" s="49"/>
      <c r="F132" s="49"/>
      <c r="G132" s="157"/>
      <c r="H132" s="157"/>
      <c r="I132" s="157"/>
      <c r="J132" s="157"/>
      <c r="K132" s="157"/>
      <c r="L132" s="49"/>
      <c r="M132" s="49"/>
      <c r="N132" s="49"/>
    </row>
    <row r="133" spans="1:14" ht="15" x14ac:dyDescent="0.2">
      <c r="A133" s="189">
        <v>3</v>
      </c>
      <c r="B133" s="192" t="s">
        <v>87</v>
      </c>
      <c r="C133" s="186"/>
      <c r="D133" s="186"/>
      <c r="E133" s="186"/>
      <c r="F133" s="186"/>
      <c r="G133" s="187"/>
      <c r="H133" s="187"/>
      <c r="I133" s="187"/>
      <c r="J133" s="187"/>
      <c r="K133" s="187"/>
      <c r="L133" s="57"/>
      <c r="M133" s="57"/>
      <c r="N133" s="58"/>
    </row>
    <row r="134" spans="1:14" ht="15" x14ac:dyDescent="0.2">
      <c r="A134" s="50"/>
      <c r="B134" s="49"/>
      <c r="C134" s="65" t="s">
        <v>9</v>
      </c>
      <c r="D134" s="59">
        <v>0</v>
      </c>
      <c r="E134" s="60"/>
      <c r="F134" s="49"/>
      <c r="G134" s="157"/>
      <c r="H134" s="157"/>
      <c r="I134" s="157"/>
      <c r="J134" s="157"/>
      <c r="K134" s="157"/>
      <c r="L134" s="49"/>
      <c r="M134" s="49"/>
      <c r="N134" s="49"/>
    </row>
    <row r="135" spans="1:14" ht="15" x14ac:dyDescent="0.2">
      <c r="A135" s="50"/>
      <c r="B135" s="49"/>
      <c r="C135" s="65" t="s">
        <v>10</v>
      </c>
      <c r="D135" s="59">
        <v>5</v>
      </c>
      <c r="E135" s="60"/>
      <c r="F135" s="49"/>
      <c r="G135" s="157"/>
      <c r="H135" s="157"/>
      <c r="I135" s="157"/>
      <c r="J135" s="157"/>
      <c r="K135" s="157"/>
      <c r="L135" s="49"/>
      <c r="M135" s="49"/>
      <c r="N135" s="49"/>
    </row>
    <row r="136" spans="1:14" ht="15" x14ac:dyDescent="0.2">
      <c r="A136" s="50"/>
      <c r="B136" s="49"/>
      <c r="C136" s="49"/>
      <c r="D136" s="49"/>
      <c r="E136" s="197">
        <f>IF(E135="x",D135,0) + IF(E134="x",D134,0)</f>
        <v>0</v>
      </c>
      <c r="F136" s="49">
        <f>E136*G136</f>
        <v>0</v>
      </c>
      <c r="G136" s="157">
        <f>IF(L133="x",0,IF(M133="x",0,A133))</f>
        <v>3</v>
      </c>
      <c r="H136" s="157"/>
      <c r="I136" s="157"/>
      <c r="J136" s="157"/>
      <c r="K136" s="157"/>
      <c r="L136" s="49"/>
      <c r="M136" s="49"/>
      <c r="N136" s="49"/>
    </row>
    <row r="137" spans="1:14" ht="30" x14ac:dyDescent="0.2">
      <c r="A137" s="189">
        <v>3</v>
      </c>
      <c r="B137" s="199" t="s">
        <v>303</v>
      </c>
      <c r="C137" s="186"/>
      <c r="D137" s="186"/>
      <c r="E137" s="186"/>
      <c r="F137" s="186"/>
      <c r="G137" s="187"/>
      <c r="H137" s="187"/>
      <c r="I137" s="187"/>
      <c r="J137" s="187"/>
      <c r="K137" s="187"/>
      <c r="L137" s="57"/>
      <c r="M137" s="57"/>
      <c r="N137" s="58" t="str">
        <f>IF(E139="x",N1,"")</f>
        <v/>
      </c>
    </row>
    <row r="138" spans="1:14" ht="60.75" customHeight="1" x14ac:dyDescent="0.2">
      <c r="A138" s="50"/>
      <c r="B138" s="10" t="s">
        <v>296</v>
      </c>
      <c r="C138" s="65" t="s">
        <v>9</v>
      </c>
      <c r="D138" s="59">
        <v>5</v>
      </c>
      <c r="E138" s="60"/>
      <c r="F138" s="49"/>
      <c r="G138" s="157"/>
      <c r="H138" s="157"/>
      <c r="I138" s="157"/>
      <c r="J138" s="157"/>
      <c r="K138" s="157"/>
      <c r="L138" s="49"/>
      <c r="M138" s="49"/>
      <c r="N138" s="49"/>
    </row>
    <row r="139" spans="1:14" ht="15" x14ac:dyDescent="0.2">
      <c r="A139" s="50"/>
      <c r="B139" s="49"/>
      <c r="C139" s="65" t="s">
        <v>10</v>
      </c>
      <c r="D139" s="59">
        <v>0</v>
      </c>
      <c r="E139" s="60"/>
      <c r="F139" s="49"/>
      <c r="G139" s="157"/>
      <c r="H139" s="157"/>
      <c r="I139" s="157"/>
      <c r="J139" s="157"/>
      <c r="K139" s="157"/>
      <c r="L139" s="49"/>
      <c r="M139" s="49"/>
      <c r="N139" s="49"/>
    </row>
    <row r="140" spans="1:14" ht="15" x14ac:dyDescent="0.2">
      <c r="A140" s="50"/>
      <c r="B140" s="49"/>
      <c r="C140" s="49"/>
      <c r="D140" s="49"/>
      <c r="E140" s="197">
        <f>IF(E138="x",D138,0) + IF(E139="x",D139,0)</f>
        <v>0</v>
      </c>
      <c r="F140" s="49">
        <f>E140*G140</f>
        <v>0</v>
      </c>
      <c r="G140" s="157">
        <f>IF(L137="x",0,IF(M137="x",0,A137))</f>
        <v>3</v>
      </c>
      <c r="H140" s="157"/>
      <c r="I140" s="157"/>
      <c r="J140" s="157"/>
      <c r="K140" s="157"/>
      <c r="L140" s="49"/>
      <c r="M140" s="49"/>
      <c r="N140" s="49"/>
    </row>
    <row r="141" spans="1:14" ht="15" x14ac:dyDescent="0.2">
      <c r="A141" s="189">
        <v>3</v>
      </c>
      <c r="B141" s="192" t="s">
        <v>88</v>
      </c>
      <c r="C141" s="186"/>
      <c r="D141" s="186"/>
      <c r="E141" s="186"/>
      <c r="F141" s="186"/>
      <c r="G141" s="187"/>
      <c r="H141" s="187"/>
      <c r="I141" s="187"/>
      <c r="J141" s="187"/>
      <c r="K141" s="187"/>
      <c r="L141" s="57"/>
      <c r="M141" s="57"/>
      <c r="N141" s="58"/>
    </row>
    <row r="142" spans="1:14" ht="15.75" x14ac:dyDescent="0.2">
      <c r="A142" s="50"/>
      <c r="B142" s="71"/>
      <c r="C142" s="65" t="s">
        <v>9</v>
      </c>
      <c r="D142" s="59">
        <v>5</v>
      </c>
      <c r="E142" s="60"/>
      <c r="F142" s="49"/>
      <c r="G142" s="157"/>
      <c r="H142" s="157"/>
      <c r="I142" s="157"/>
      <c r="J142" s="157"/>
      <c r="K142" s="157"/>
      <c r="L142" s="49"/>
      <c r="M142" s="49"/>
      <c r="N142" s="49"/>
    </row>
    <row r="143" spans="1:14" ht="15" x14ac:dyDescent="0.2">
      <c r="A143" s="50"/>
      <c r="B143" s="49"/>
      <c r="C143" s="65" t="s">
        <v>10</v>
      </c>
      <c r="D143" s="59">
        <v>0</v>
      </c>
      <c r="E143" s="60"/>
      <c r="F143" s="49"/>
      <c r="G143" s="157"/>
      <c r="H143" s="157"/>
      <c r="I143" s="157"/>
      <c r="J143" s="157"/>
      <c r="K143" s="157"/>
      <c r="L143" s="49"/>
      <c r="M143" s="49"/>
      <c r="N143" s="49"/>
    </row>
    <row r="144" spans="1:14" ht="15" x14ac:dyDescent="0.2">
      <c r="A144" s="50"/>
      <c r="B144" s="49"/>
      <c r="C144" s="49"/>
      <c r="D144" s="49"/>
      <c r="E144" s="197">
        <f>IF(E142="x",D142,0) + IF(E143="x",D143,0)</f>
        <v>0</v>
      </c>
      <c r="F144" s="49">
        <f>E144*G144</f>
        <v>0</v>
      </c>
      <c r="G144" s="157">
        <f>IF(L141="x",0,IF(M141="x",0,A141))</f>
        <v>3</v>
      </c>
      <c r="H144" s="157"/>
      <c r="I144" s="157"/>
      <c r="J144" s="157"/>
      <c r="K144" s="157"/>
      <c r="L144" s="49"/>
      <c r="M144" s="49"/>
      <c r="N144" s="49"/>
    </row>
    <row r="145" spans="1:14" ht="60" x14ac:dyDescent="0.2">
      <c r="A145" s="189">
        <v>3</v>
      </c>
      <c r="B145" s="200" t="s">
        <v>57</v>
      </c>
      <c r="C145" s="186"/>
      <c r="D145" s="186"/>
      <c r="E145" s="186"/>
      <c r="F145" s="186"/>
      <c r="G145" s="187"/>
      <c r="H145" s="187"/>
      <c r="I145" s="187"/>
      <c r="J145" s="187"/>
      <c r="K145" s="187"/>
      <c r="L145" s="57"/>
      <c r="M145" s="57"/>
      <c r="N145" s="58"/>
    </row>
    <row r="146" spans="1:14" ht="15" x14ac:dyDescent="0.2">
      <c r="A146" s="50"/>
      <c r="B146" s="49"/>
      <c r="C146" s="62" t="s">
        <v>9</v>
      </c>
      <c r="D146" s="59">
        <v>5</v>
      </c>
      <c r="E146" s="60"/>
      <c r="F146" s="49"/>
      <c r="G146" s="157"/>
      <c r="H146" s="157"/>
      <c r="I146" s="157"/>
      <c r="J146" s="157"/>
      <c r="K146" s="157"/>
      <c r="L146" s="49"/>
      <c r="M146" s="49"/>
      <c r="N146" s="49"/>
    </row>
    <row r="147" spans="1:14" ht="15" x14ac:dyDescent="0.2">
      <c r="A147" s="50"/>
      <c r="B147" s="49"/>
      <c r="C147" s="72" t="s">
        <v>58</v>
      </c>
      <c r="D147" s="59">
        <v>0</v>
      </c>
      <c r="E147" s="60"/>
      <c r="F147" s="49"/>
      <c r="G147" s="157"/>
      <c r="H147" s="157"/>
      <c r="I147" s="157"/>
      <c r="J147" s="157"/>
      <c r="K147" s="157"/>
      <c r="L147" s="49"/>
      <c r="M147" s="49"/>
      <c r="N147" s="49"/>
    </row>
    <row r="148" spans="1:14" ht="15" x14ac:dyDescent="0.2">
      <c r="A148" s="50"/>
      <c r="B148" s="49"/>
      <c r="C148" s="49"/>
      <c r="D148" s="49"/>
      <c r="E148" s="197">
        <f>IF(E146="x",D146,0) + IF(E147="x",D147,0)</f>
        <v>0</v>
      </c>
      <c r="F148" s="49">
        <f>E148*G148</f>
        <v>0</v>
      </c>
      <c r="G148" s="157">
        <f>IF(L145="x",0,IF(M145="x",0,A145))</f>
        <v>3</v>
      </c>
      <c r="H148" s="157"/>
      <c r="I148" s="157"/>
      <c r="J148" s="157"/>
      <c r="K148" s="157"/>
      <c r="L148" s="49"/>
      <c r="M148" s="49"/>
      <c r="N148" s="49"/>
    </row>
    <row r="149" spans="1:14" ht="15" x14ac:dyDescent="0.2">
      <c r="A149" s="189">
        <v>3</v>
      </c>
      <c r="B149" s="192" t="s">
        <v>89</v>
      </c>
      <c r="C149" s="186"/>
      <c r="D149" s="186"/>
      <c r="E149" s="186"/>
      <c r="F149" s="186"/>
      <c r="G149" s="187"/>
      <c r="H149" s="187"/>
      <c r="I149" s="187"/>
      <c r="J149" s="187"/>
      <c r="K149" s="187"/>
      <c r="L149" s="57"/>
      <c r="M149" s="57"/>
      <c r="N149" s="58"/>
    </row>
    <row r="150" spans="1:14" ht="15" x14ac:dyDescent="0.2">
      <c r="A150" s="50"/>
      <c r="B150" s="49"/>
      <c r="C150" s="65" t="s">
        <v>9</v>
      </c>
      <c r="D150" s="59">
        <v>5</v>
      </c>
      <c r="E150" s="60"/>
      <c r="F150" s="49"/>
      <c r="G150" s="157"/>
      <c r="H150" s="157"/>
      <c r="I150" s="157"/>
      <c r="J150" s="157"/>
      <c r="K150" s="157"/>
      <c r="L150" s="49"/>
      <c r="M150" s="49"/>
      <c r="N150" s="49"/>
    </row>
    <row r="151" spans="1:14" ht="15" x14ac:dyDescent="0.2">
      <c r="A151" s="50"/>
      <c r="B151" s="49"/>
      <c r="C151" s="65" t="s">
        <v>10</v>
      </c>
      <c r="D151" s="59">
        <v>0</v>
      </c>
      <c r="E151" s="60"/>
      <c r="F151" s="49"/>
      <c r="G151" s="157"/>
      <c r="H151" s="157"/>
      <c r="I151" s="157"/>
      <c r="J151" s="157"/>
      <c r="K151" s="157"/>
      <c r="L151" s="49"/>
      <c r="M151" s="49"/>
      <c r="N151" s="49"/>
    </row>
    <row r="152" spans="1:14" ht="15" x14ac:dyDescent="0.2">
      <c r="A152" s="50"/>
      <c r="B152" s="49"/>
      <c r="C152" s="49"/>
      <c r="D152" s="49"/>
      <c r="E152" s="197">
        <f>IF(E150="x",D150,0) + IF(E151="x",D151,0)</f>
        <v>0</v>
      </c>
      <c r="F152" s="49">
        <f>E152*G152</f>
        <v>0</v>
      </c>
      <c r="G152" s="157">
        <f>IF(L149="x",0,IF(M149="x",0,A149))</f>
        <v>3</v>
      </c>
      <c r="H152" s="157"/>
      <c r="I152" s="157"/>
      <c r="J152" s="157"/>
      <c r="K152" s="157"/>
      <c r="L152" s="49"/>
      <c r="M152" s="49"/>
      <c r="N152" s="49"/>
    </row>
    <row r="153" spans="1:14" ht="15" x14ac:dyDescent="0.2">
      <c r="A153" s="184">
        <v>2</v>
      </c>
      <c r="B153" s="196" t="s">
        <v>90</v>
      </c>
      <c r="C153" s="186"/>
      <c r="D153" s="186"/>
      <c r="E153" s="186"/>
      <c r="F153" s="186"/>
      <c r="G153" s="187"/>
      <c r="H153" s="187"/>
      <c r="I153" s="187"/>
      <c r="J153" s="187"/>
      <c r="K153" s="187"/>
      <c r="L153" s="57"/>
      <c r="M153" s="57"/>
      <c r="N153" s="58"/>
    </row>
    <row r="154" spans="1:14" ht="15" x14ac:dyDescent="0.2">
      <c r="A154" s="50"/>
      <c r="B154" s="49"/>
      <c r="C154" s="65" t="s">
        <v>91</v>
      </c>
      <c r="D154" s="59">
        <v>5</v>
      </c>
      <c r="E154" s="60"/>
      <c r="F154" s="49"/>
      <c r="G154" s="157"/>
      <c r="H154" s="157"/>
      <c r="I154" s="157"/>
      <c r="J154" s="157"/>
      <c r="K154" s="157"/>
      <c r="L154" s="49"/>
      <c r="M154" s="49"/>
      <c r="N154" s="49"/>
    </row>
    <row r="155" spans="1:14" ht="15" x14ac:dyDescent="0.2">
      <c r="A155" s="50"/>
      <c r="B155" s="49"/>
      <c r="C155" s="65" t="s">
        <v>92</v>
      </c>
      <c r="D155" s="59">
        <v>1</v>
      </c>
      <c r="E155" s="60"/>
      <c r="F155" s="49"/>
      <c r="G155" s="157"/>
      <c r="H155" s="157"/>
      <c r="I155" s="157"/>
      <c r="J155" s="157"/>
      <c r="K155" s="157"/>
      <c r="L155" s="49"/>
      <c r="M155" s="49"/>
      <c r="N155" s="49"/>
    </row>
    <row r="156" spans="1:14" ht="15" x14ac:dyDescent="0.2">
      <c r="A156" s="50"/>
      <c r="B156" s="49"/>
      <c r="C156" s="65" t="s">
        <v>11</v>
      </c>
      <c r="D156" s="59">
        <v>0</v>
      </c>
      <c r="E156" s="60"/>
      <c r="F156" s="49"/>
      <c r="G156" s="157"/>
      <c r="H156" s="157"/>
      <c r="I156" s="157"/>
      <c r="J156" s="157"/>
      <c r="K156" s="157"/>
      <c r="L156" s="49"/>
      <c r="M156" s="49"/>
      <c r="N156" s="49"/>
    </row>
    <row r="157" spans="1:14" ht="15" x14ac:dyDescent="0.2">
      <c r="A157" s="50"/>
      <c r="B157" s="49"/>
      <c r="C157" s="49"/>
      <c r="D157" s="186"/>
      <c r="E157" s="186">
        <f>IF(E154="x",D154,0) + IF(E156="x",D156,0) + IF(E155="x",D155,0)</f>
        <v>0</v>
      </c>
      <c r="F157" s="49">
        <f>E157*G157</f>
        <v>0</v>
      </c>
      <c r="G157" s="157">
        <f>IF(L153="x",0,IF(M153="x",0,A153))</f>
        <v>2</v>
      </c>
      <c r="H157" s="157"/>
      <c r="I157" s="157"/>
      <c r="J157" s="157"/>
      <c r="K157" s="157"/>
      <c r="L157" s="49"/>
      <c r="M157" s="49"/>
      <c r="N157" s="49"/>
    </row>
    <row r="158" spans="1:14" ht="15.75" thickBot="1" x14ac:dyDescent="0.25">
      <c r="A158" s="50"/>
      <c r="B158" s="49"/>
      <c r="C158" s="49"/>
      <c r="D158" s="49"/>
      <c r="E158" s="49"/>
      <c r="F158" s="49"/>
      <c r="G158" s="157"/>
      <c r="H158" s="157"/>
      <c r="I158" s="157"/>
      <c r="J158" s="157"/>
      <c r="K158" s="157"/>
      <c r="L158" s="68">
        <f>COUNTA(L133:L156)</f>
        <v>0</v>
      </c>
      <c r="M158" s="68">
        <f>COUNTA(M132:M156)</f>
        <v>0</v>
      </c>
      <c r="N158" s="68"/>
    </row>
    <row r="159" spans="1:14" ht="15.75" thickTop="1" x14ac:dyDescent="0.2">
      <c r="A159" s="50"/>
      <c r="B159" s="49"/>
      <c r="C159" s="49"/>
      <c r="D159" s="49"/>
      <c r="E159" s="49"/>
      <c r="F159" s="49"/>
      <c r="G159" s="49"/>
      <c r="H159" s="49"/>
      <c r="I159" s="49"/>
      <c r="J159" s="49"/>
      <c r="K159" s="49"/>
      <c r="L159" s="49"/>
      <c r="M159" s="49"/>
      <c r="N159" s="49"/>
    </row>
  </sheetData>
  <sheetProtection algorithmName="SHA-512" hashValue="kxdTHrghPcgBG7CFCn5eYQxXKqVk5j7N033zfkl/h73rR40MNRH50ub0vSA0R3chkNtiL77M1mQSWCMd5UbJ2w==" saltValue="Q3rpA2G6oH8YdpRmAVNn9Q==" spinCount="100000" sheet="1" objects="1" scenarios="1" selectLockedCells="1"/>
  <mergeCells count="8">
    <mergeCell ref="B3:E4"/>
    <mergeCell ref="B130:E131"/>
    <mergeCell ref="L3:L4"/>
    <mergeCell ref="M3:M4"/>
    <mergeCell ref="N3:N4"/>
    <mergeCell ref="L130:L131"/>
    <mergeCell ref="M130:M131"/>
    <mergeCell ref="N130:N13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1"/>
  <sheetViews>
    <sheetView showGridLines="0" zoomScale="82" zoomScaleNormal="82" zoomScalePageLayoutView="49" workbookViewId="0">
      <selection activeCell="M25" sqref="M25"/>
    </sheetView>
  </sheetViews>
  <sheetFormatPr defaultColWidth="8.7109375" defaultRowHeight="12.75" x14ac:dyDescent="0.2"/>
  <cols>
    <col min="1" max="1" width="4" customWidth="1"/>
    <col min="2" max="2" width="56.42578125" customWidth="1"/>
    <col min="3" max="3" width="43" customWidth="1"/>
    <col min="4" max="4" width="12" customWidth="1"/>
    <col min="5" max="5" width="10.5703125" bestFit="1" customWidth="1"/>
    <col min="6" max="6" width="9.5703125" bestFit="1" customWidth="1"/>
    <col min="7" max="7" width="6.85546875" hidden="1" customWidth="1"/>
    <col min="8" max="9" width="0" hidden="1" customWidth="1"/>
    <col min="10" max="10" width="12.85546875" hidden="1" customWidth="1"/>
    <col min="11" max="12" width="0" hidden="1" customWidth="1"/>
    <col min="15" max="15" width="14.28515625" customWidth="1"/>
  </cols>
  <sheetData>
    <row r="1" spans="1:15" x14ac:dyDescent="0.2">
      <c r="J1" s="73" t="s">
        <v>299</v>
      </c>
    </row>
    <row r="2" spans="1:15" x14ac:dyDescent="0.2">
      <c r="B2" s="33" t="s">
        <v>95</v>
      </c>
    </row>
    <row r="3" spans="1:15" x14ac:dyDescent="0.2">
      <c r="B3" s="29" t="s">
        <v>96</v>
      </c>
    </row>
    <row r="4" spans="1:15" ht="46.15" customHeight="1" x14ac:dyDescent="0.2">
      <c r="B4" s="141" t="s">
        <v>448</v>
      </c>
    </row>
    <row r="5" spans="1:15" ht="33.75" customHeight="1" x14ac:dyDescent="0.2">
      <c r="B5" s="141" t="s">
        <v>449</v>
      </c>
    </row>
    <row r="6" spans="1:15" ht="30.4" customHeight="1" x14ac:dyDescent="0.2">
      <c r="B6" s="141" t="s">
        <v>450</v>
      </c>
    </row>
    <row r="7" spans="1:15" ht="49.9" customHeight="1" x14ac:dyDescent="0.2">
      <c r="D7" s="255" t="s">
        <v>97</v>
      </c>
      <c r="E7" s="255"/>
      <c r="F7" s="255"/>
      <c r="G7" s="255"/>
    </row>
    <row r="8" spans="1:15" x14ac:dyDescent="0.2">
      <c r="A8" s="6"/>
      <c r="B8" s="6"/>
      <c r="C8" s="6"/>
      <c r="D8" s="6"/>
      <c r="E8" s="6"/>
      <c r="F8" s="6"/>
      <c r="G8" s="6"/>
    </row>
    <row r="10" spans="1:15" x14ac:dyDescent="0.2">
      <c r="B10" s="8" t="s">
        <v>0</v>
      </c>
      <c r="C10" s="8" t="s">
        <v>27</v>
      </c>
      <c r="D10" s="8" t="s">
        <v>13</v>
      </c>
      <c r="E10" s="10" t="s">
        <v>134</v>
      </c>
    </row>
    <row r="11" spans="1:15" ht="13.5" thickBot="1" x14ac:dyDescent="0.25"/>
    <row r="12" spans="1:15" ht="13.15" customHeight="1" thickTop="1" x14ac:dyDescent="0.2">
      <c r="A12" s="43" t="s">
        <v>1</v>
      </c>
      <c r="B12" s="256" t="s">
        <v>282</v>
      </c>
      <c r="C12" s="256"/>
      <c r="D12" s="256"/>
      <c r="E12" s="256"/>
      <c r="F12" s="12" t="s">
        <v>3</v>
      </c>
      <c r="G12" s="169" t="s">
        <v>1</v>
      </c>
      <c r="H12" s="52"/>
      <c r="I12" s="52"/>
      <c r="J12" s="52"/>
      <c r="K12" s="52"/>
      <c r="L12" s="13"/>
      <c r="M12" s="258" t="s">
        <v>8</v>
      </c>
      <c r="N12" s="263" t="s">
        <v>7</v>
      </c>
      <c r="O12" s="260" t="s">
        <v>2</v>
      </c>
    </row>
    <row r="13" spans="1:15" ht="13.15" customHeight="1" thickBot="1" x14ac:dyDescent="0.25">
      <c r="A13" s="42"/>
      <c r="B13" s="257"/>
      <c r="C13" s="257"/>
      <c r="D13" s="257"/>
      <c r="E13" s="257"/>
      <c r="F13" s="2" t="str">
        <f>IF(SUM(F14:F62)=0,"0",(SUM(F14:F62)/SUM(G14:G62)))</f>
        <v>0</v>
      </c>
      <c r="G13" s="170"/>
      <c r="H13" s="49"/>
      <c r="I13" s="49"/>
      <c r="J13" s="49"/>
      <c r="K13" s="49"/>
      <c r="M13" s="259"/>
      <c r="N13" s="266"/>
      <c r="O13" s="261"/>
    </row>
    <row r="14" spans="1:15" ht="13.5" thickTop="1" x14ac:dyDescent="0.2">
      <c r="A14" s="15"/>
      <c r="G14" s="162"/>
      <c r="O14" s="201"/>
    </row>
    <row r="15" spans="1:15" x14ac:dyDescent="0.2">
      <c r="A15" s="202">
        <v>3</v>
      </c>
      <c r="B15" s="175" t="s">
        <v>353</v>
      </c>
      <c r="C15" s="5"/>
      <c r="D15" s="5"/>
      <c r="E15" s="5"/>
      <c r="F15" s="5"/>
      <c r="G15" s="203"/>
      <c r="H15" s="5"/>
      <c r="I15" s="5"/>
      <c r="J15" s="5"/>
      <c r="K15" s="5"/>
      <c r="L15" s="5"/>
      <c r="M15" s="167"/>
      <c r="N15" s="167"/>
      <c r="O15" s="165"/>
    </row>
    <row r="16" spans="1:15" ht="25.5" x14ac:dyDescent="0.2">
      <c r="A16" s="15"/>
      <c r="B16" s="28"/>
      <c r="C16" s="31" t="s">
        <v>98</v>
      </c>
      <c r="D16" s="4">
        <v>0</v>
      </c>
      <c r="E16" s="155"/>
      <c r="G16" s="162"/>
    </row>
    <row r="17" spans="1:15" ht="38.25" x14ac:dyDescent="0.2">
      <c r="A17" s="15"/>
      <c r="B17" s="28"/>
      <c r="C17" s="31" t="s">
        <v>99</v>
      </c>
      <c r="D17" s="4">
        <v>1</v>
      </c>
      <c r="E17" s="166"/>
      <c r="G17" s="162"/>
    </row>
    <row r="18" spans="1:15" ht="51" x14ac:dyDescent="0.2">
      <c r="A18" s="15"/>
      <c r="B18" s="28"/>
      <c r="C18" s="31" t="s">
        <v>100</v>
      </c>
      <c r="D18" s="4">
        <v>5</v>
      </c>
      <c r="E18" s="155"/>
      <c r="G18" s="162"/>
    </row>
    <row r="19" spans="1:15" x14ac:dyDescent="0.2">
      <c r="A19" s="15"/>
      <c r="B19" s="28"/>
      <c r="E19" s="232">
        <f>IF(E16="x",D16,0) + IF(E17="x",D17,0) + IF(E18="x",D18,0)</f>
        <v>0</v>
      </c>
      <c r="F19">
        <f>E19*G19</f>
        <v>0</v>
      </c>
      <c r="G19" s="162">
        <f>IF(M15="x",0,IF(N127="x",0,A15))</f>
        <v>3</v>
      </c>
    </row>
    <row r="20" spans="1:15" ht="25.5" x14ac:dyDescent="0.2">
      <c r="A20" s="204">
        <v>2</v>
      </c>
      <c r="B20" s="182" t="s">
        <v>355</v>
      </c>
      <c r="C20" s="5"/>
      <c r="D20" s="5"/>
      <c r="E20" s="5"/>
      <c r="F20" s="5"/>
      <c r="G20" s="203"/>
      <c r="H20" s="5"/>
      <c r="I20" s="5"/>
      <c r="J20" s="5"/>
      <c r="K20" s="5"/>
      <c r="L20" s="5"/>
      <c r="M20" s="155"/>
      <c r="N20" s="155"/>
      <c r="O20" s="164"/>
    </row>
    <row r="21" spans="1:15" x14ac:dyDescent="0.2">
      <c r="A21" s="15"/>
      <c r="B21" s="11"/>
      <c r="C21" s="19" t="s">
        <v>9</v>
      </c>
      <c r="D21" s="4">
        <v>5</v>
      </c>
      <c r="E21" s="155"/>
      <c r="G21" s="162"/>
    </row>
    <row r="22" spans="1:15" x14ac:dyDescent="0.2">
      <c r="A22" s="15"/>
      <c r="B22" s="28"/>
      <c r="C22" s="19" t="s">
        <v>10</v>
      </c>
      <c r="D22" s="4">
        <v>0</v>
      </c>
      <c r="E22" s="155"/>
      <c r="G22" s="162"/>
    </row>
    <row r="23" spans="1:15" x14ac:dyDescent="0.2">
      <c r="A23" s="15"/>
      <c r="B23" s="28"/>
      <c r="E23" s="233">
        <f>IF(E21="x",D21,0) + IF(E22="x",D23,0)</f>
        <v>0</v>
      </c>
      <c r="F23">
        <f>E23*G23</f>
        <v>0</v>
      </c>
      <c r="G23" s="162">
        <f>IF(M20="x",0,IF(N20="x",0,A20))</f>
        <v>2</v>
      </c>
    </row>
    <row r="24" spans="1:15" x14ac:dyDescent="0.2">
      <c r="A24" s="15"/>
      <c r="B24" s="28"/>
      <c r="G24" s="162"/>
    </row>
    <row r="25" spans="1:15" ht="25.5" x14ac:dyDescent="0.2">
      <c r="A25" s="204">
        <v>1</v>
      </c>
      <c r="B25" s="205" t="s">
        <v>444</v>
      </c>
      <c r="C25" s="5"/>
      <c r="D25" s="5"/>
      <c r="E25" s="5"/>
      <c r="F25" s="5"/>
      <c r="G25" s="203"/>
      <c r="H25" s="5"/>
      <c r="I25" s="5"/>
      <c r="J25" s="5"/>
      <c r="K25" s="5"/>
      <c r="L25" s="5"/>
      <c r="M25" s="155"/>
      <c r="N25" s="155"/>
      <c r="O25" s="164"/>
    </row>
    <row r="26" spans="1:15" x14ac:dyDescent="0.2">
      <c r="A26" s="15"/>
      <c r="B26" s="28"/>
      <c r="C26" s="19" t="s">
        <v>9</v>
      </c>
      <c r="D26" s="4">
        <v>5</v>
      </c>
      <c r="E26" s="155"/>
      <c r="G26" s="162"/>
    </row>
    <row r="27" spans="1:15" x14ac:dyDescent="0.2">
      <c r="A27" s="15"/>
      <c r="B27" s="28"/>
      <c r="C27" s="19" t="s">
        <v>10</v>
      </c>
      <c r="D27" s="4">
        <v>0</v>
      </c>
      <c r="E27" s="155"/>
      <c r="G27" s="162"/>
    </row>
    <row r="28" spans="1:15" x14ac:dyDescent="0.2">
      <c r="A28" s="15"/>
      <c r="B28" s="28"/>
      <c r="E28" s="233">
        <f>IF(E26="x",D26,0) + IF(E27="x",D27,0)</f>
        <v>0</v>
      </c>
      <c r="F28">
        <f>E28*A25</f>
        <v>0</v>
      </c>
      <c r="G28" s="162">
        <f>IF(M25="x",0,IF(N25="x",0,A25))</f>
        <v>1</v>
      </c>
    </row>
    <row r="29" spans="1:15" x14ac:dyDescent="0.2">
      <c r="A29" s="15"/>
      <c r="B29" s="28"/>
      <c r="G29" s="162"/>
    </row>
    <row r="30" spans="1:15" ht="25.5" x14ac:dyDescent="0.2">
      <c r="A30" s="204">
        <v>1</v>
      </c>
      <c r="B30" s="206" t="s">
        <v>354</v>
      </c>
      <c r="C30" s="5"/>
      <c r="D30" s="5"/>
      <c r="E30" s="5"/>
      <c r="F30" s="5"/>
      <c r="G30" s="203"/>
      <c r="H30" s="5"/>
      <c r="I30" s="5"/>
      <c r="J30" s="5"/>
      <c r="K30" s="5"/>
      <c r="L30" s="5"/>
      <c r="M30" s="155"/>
      <c r="N30" s="155"/>
      <c r="O30" s="164"/>
    </row>
    <row r="31" spans="1:15" x14ac:dyDescent="0.2">
      <c r="A31" s="15"/>
      <c r="B31" s="28"/>
      <c r="G31" s="162"/>
    </row>
    <row r="32" spans="1:15" x14ac:dyDescent="0.2">
      <c r="A32" s="15"/>
      <c r="B32" s="28"/>
      <c r="C32" s="19" t="s">
        <v>101</v>
      </c>
      <c r="D32" s="4">
        <v>1</v>
      </c>
      <c r="E32" s="155"/>
      <c r="G32" s="162"/>
    </row>
    <row r="33" spans="1:15" x14ac:dyDescent="0.2">
      <c r="A33" s="15"/>
      <c r="B33" s="28"/>
      <c r="C33" s="19" t="s">
        <v>102</v>
      </c>
      <c r="D33" s="4">
        <v>1</v>
      </c>
      <c r="E33" s="155"/>
      <c r="G33" s="162"/>
    </row>
    <row r="34" spans="1:15" x14ac:dyDescent="0.2">
      <c r="A34" s="15"/>
      <c r="B34" s="28"/>
      <c r="C34" s="19" t="s">
        <v>103</v>
      </c>
      <c r="D34" s="4">
        <v>3</v>
      </c>
      <c r="E34" s="166"/>
      <c r="G34" s="162"/>
    </row>
    <row r="35" spans="1:15" x14ac:dyDescent="0.2">
      <c r="A35" s="15"/>
      <c r="B35" s="28"/>
      <c r="C35" s="19" t="s">
        <v>104</v>
      </c>
      <c r="D35" s="4">
        <v>5</v>
      </c>
      <c r="E35" s="166"/>
      <c r="G35" s="162"/>
    </row>
    <row r="36" spans="1:15" x14ac:dyDescent="0.2">
      <c r="A36" s="15"/>
      <c r="B36" s="28"/>
      <c r="C36" s="19" t="s">
        <v>223</v>
      </c>
      <c r="D36" s="4">
        <v>0</v>
      </c>
      <c r="E36" s="166"/>
      <c r="G36" s="162"/>
    </row>
    <row r="37" spans="1:15" x14ac:dyDescent="0.2">
      <c r="A37" s="15"/>
      <c r="B37" s="28"/>
      <c r="E37" s="7" t="str">
        <f>IFERROR((IF(E32="x",D32,0) + IF(E33="x",D33) + IF(E34="x",D34,0) +IF(E35="x",D35,0) +IF(E36="X",D36,0))/ (COUNTIF(E32:E36,"x")),"")</f>
        <v/>
      </c>
      <c r="F37" t="str">
        <f>IFERROR(E37*G37,"0")</f>
        <v>0</v>
      </c>
      <c r="G37" s="162">
        <f>IF(M30="x",0,IF(N30="x",0,A30))</f>
        <v>1</v>
      </c>
    </row>
    <row r="38" spans="1:15" ht="38.25" x14ac:dyDescent="0.2">
      <c r="A38" s="204">
        <v>1</v>
      </c>
      <c r="B38" s="182" t="s">
        <v>356</v>
      </c>
      <c r="C38" s="5"/>
      <c r="D38" s="5"/>
      <c r="E38" s="5"/>
      <c r="F38" s="5"/>
      <c r="G38" s="203"/>
      <c r="H38" s="5"/>
      <c r="I38" s="5"/>
      <c r="J38" s="5"/>
      <c r="K38" s="5"/>
      <c r="L38" s="5"/>
      <c r="M38" s="155"/>
      <c r="N38" s="155"/>
      <c r="O38" s="164"/>
    </row>
    <row r="39" spans="1:15" x14ac:dyDescent="0.2">
      <c r="A39" s="15"/>
      <c r="C39" s="19" t="s">
        <v>105</v>
      </c>
      <c r="D39" s="4">
        <v>1</v>
      </c>
      <c r="E39" s="155"/>
      <c r="G39" s="162"/>
    </row>
    <row r="40" spans="1:15" x14ac:dyDescent="0.2">
      <c r="A40" s="15"/>
      <c r="C40" s="19" t="s">
        <v>106</v>
      </c>
      <c r="D40" s="4">
        <v>3</v>
      </c>
      <c r="E40" s="155"/>
      <c r="G40" s="162"/>
    </row>
    <row r="41" spans="1:15" x14ac:dyDescent="0.2">
      <c r="A41" s="15"/>
      <c r="C41" s="19" t="s">
        <v>107</v>
      </c>
      <c r="D41" s="4">
        <v>5</v>
      </c>
      <c r="E41" s="155"/>
      <c r="G41" s="162"/>
    </row>
    <row r="42" spans="1:15" x14ac:dyDescent="0.2">
      <c r="A42" s="15"/>
      <c r="C42" s="19" t="s">
        <v>108</v>
      </c>
      <c r="D42" s="4">
        <v>5</v>
      </c>
      <c r="E42" s="155"/>
      <c r="G42" s="162"/>
    </row>
    <row r="43" spans="1:15" x14ac:dyDescent="0.2">
      <c r="A43" s="15"/>
      <c r="C43" s="19" t="s">
        <v>72</v>
      </c>
      <c r="D43" s="4">
        <v>0</v>
      </c>
      <c r="E43" s="166"/>
      <c r="G43" s="162"/>
    </row>
    <row r="44" spans="1:15" x14ac:dyDescent="0.2">
      <c r="A44" s="15"/>
      <c r="C44" s="16"/>
      <c r="E44" s="7" t="str">
        <f>IFERROR((IF(E39="x",D39,0) + IF(E40="x",D40) + IF(E41="x",D41,0) +IF(E42="x",D42,0) + IF(E43="x",D43,0))/ (COUNTIF(E39:E43,"x")),"")</f>
        <v/>
      </c>
      <c r="F44" t="str">
        <f>IFERROR(E44*G44,"0")</f>
        <v>0</v>
      </c>
      <c r="G44" s="162">
        <f>IF(M38="x",0,IF(N38="x",0,A38))</f>
        <v>1</v>
      </c>
    </row>
    <row r="45" spans="1:15" ht="25.5" x14ac:dyDescent="0.2">
      <c r="A45" s="204">
        <v>1</v>
      </c>
      <c r="B45" s="206" t="s">
        <v>357</v>
      </c>
      <c r="C45" s="5"/>
      <c r="D45" s="5"/>
      <c r="E45" s="5"/>
      <c r="F45" s="5"/>
      <c r="G45" s="203"/>
      <c r="H45" s="5"/>
      <c r="I45" s="5"/>
      <c r="J45" s="5"/>
      <c r="K45" s="5"/>
      <c r="L45" s="5"/>
      <c r="M45" s="155"/>
      <c r="N45" s="155"/>
      <c r="O45" s="164"/>
    </row>
    <row r="46" spans="1:15" x14ac:dyDescent="0.2">
      <c r="A46" s="15"/>
      <c r="C46" s="19" t="s">
        <v>9</v>
      </c>
      <c r="D46" s="4">
        <v>5</v>
      </c>
      <c r="E46" s="155"/>
      <c r="G46" s="162"/>
    </row>
    <row r="47" spans="1:15" x14ac:dyDescent="0.2">
      <c r="A47" s="15"/>
      <c r="C47" s="19" t="s">
        <v>10</v>
      </c>
      <c r="D47" s="4">
        <v>0</v>
      </c>
      <c r="E47" s="155"/>
      <c r="G47" s="162"/>
    </row>
    <row r="48" spans="1:15" x14ac:dyDescent="0.2">
      <c r="A48" s="15"/>
      <c r="C48" s="19" t="s">
        <v>263</v>
      </c>
      <c r="D48" s="4">
        <v>1</v>
      </c>
      <c r="E48" s="155"/>
      <c r="G48" s="162"/>
    </row>
    <row r="49" spans="1:15" x14ac:dyDescent="0.2">
      <c r="A49" s="15"/>
      <c r="E49" s="232">
        <f>IF(E46="x",D46,0) + IF(E47="x",D47,0) + IF(E48="x",D48,0)</f>
        <v>0</v>
      </c>
      <c r="F49">
        <f>E49*G49</f>
        <v>0</v>
      </c>
      <c r="G49" s="162">
        <f>IF(M45="x",0,IF(N45="x",0,A45))</f>
        <v>1</v>
      </c>
    </row>
    <row r="50" spans="1:15" ht="25.5" x14ac:dyDescent="0.2">
      <c r="A50" s="202">
        <v>3</v>
      </c>
      <c r="B50" s="182" t="s">
        <v>358</v>
      </c>
      <c r="C50" s="5"/>
      <c r="D50" s="5"/>
      <c r="E50" s="5"/>
      <c r="F50" s="5"/>
      <c r="G50" s="203"/>
      <c r="H50" s="5"/>
      <c r="I50" s="5"/>
      <c r="J50" s="5"/>
      <c r="K50" s="5"/>
      <c r="L50" s="5"/>
      <c r="M50" s="155"/>
      <c r="N50" s="155"/>
      <c r="O50" s="164"/>
    </row>
    <row r="51" spans="1:15" x14ac:dyDescent="0.2">
      <c r="A51" s="15"/>
      <c r="C51" s="19" t="s">
        <v>109</v>
      </c>
      <c r="D51" s="4">
        <v>5</v>
      </c>
      <c r="E51" s="155"/>
      <c r="G51" s="162"/>
    </row>
    <row r="52" spans="1:15" x14ac:dyDescent="0.2">
      <c r="A52" s="15"/>
      <c r="C52" s="19" t="s">
        <v>110</v>
      </c>
      <c r="D52" s="4">
        <v>0</v>
      </c>
      <c r="E52" s="155"/>
      <c r="G52" s="162"/>
    </row>
    <row r="53" spans="1:15" x14ac:dyDescent="0.2">
      <c r="A53" s="15"/>
      <c r="E53" s="232">
        <f>IF(E51="x",D51,0) + IF(E52="x",D52,0)</f>
        <v>0</v>
      </c>
      <c r="F53">
        <f>E53*G53</f>
        <v>0</v>
      </c>
      <c r="G53" s="162">
        <f>IF(M50="x",0,IF(N50="x",0,A50))</f>
        <v>3</v>
      </c>
    </row>
    <row r="54" spans="1:15" ht="38.25" x14ac:dyDescent="0.2">
      <c r="A54" s="204">
        <v>1</v>
      </c>
      <c r="B54" s="182" t="s">
        <v>359</v>
      </c>
      <c r="C54" s="5"/>
      <c r="D54" s="5"/>
      <c r="E54" s="5"/>
      <c r="F54" s="5"/>
      <c r="G54" s="203"/>
      <c r="H54" s="5"/>
      <c r="I54" s="5"/>
      <c r="J54" s="5"/>
      <c r="K54" s="5"/>
      <c r="L54" s="5"/>
      <c r="M54" s="155"/>
      <c r="N54" s="155"/>
      <c r="O54" s="164"/>
    </row>
    <row r="55" spans="1:15" x14ac:dyDescent="0.2">
      <c r="A55" s="15"/>
      <c r="C55" s="17" t="s">
        <v>9</v>
      </c>
      <c r="D55" s="4">
        <v>0</v>
      </c>
      <c r="E55" s="155"/>
      <c r="G55" s="162"/>
    </row>
    <row r="56" spans="1:15" x14ac:dyDescent="0.2">
      <c r="A56" s="15"/>
      <c r="C56" s="17" t="s">
        <v>10</v>
      </c>
      <c r="D56" s="4">
        <v>5</v>
      </c>
      <c r="E56" s="155"/>
      <c r="G56" s="162"/>
    </row>
    <row r="57" spans="1:15" x14ac:dyDescent="0.2">
      <c r="A57" s="15"/>
      <c r="E57" s="232">
        <f>IF(E55="x",D55,0) + IF(E56="x",D56,0)</f>
        <v>0</v>
      </c>
      <c r="F57">
        <f>E57*G57</f>
        <v>0</v>
      </c>
      <c r="G57" s="162">
        <f>IF(M54="x",0,IF(N54="x",0,A54))</f>
        <v>1</v>
      </c>
    </row>
    <row r="58" spans="1:15" ht="25.5" x14ac:dyDescent="0.2">
      <c r="A58" s="204">
        <v>2</v>
      </c>
      <c r="B58" s="206" t="s">
        <v>360</v>
      </c>
      <c r="C58" s="5"/>
      <c r="D58" s="5"/>
      <c r="E58" s="5"/>
      <c r="F58" s="5"/>
      <c r="G58" s="203"/>
      <c r="H58" s="5"/>
      <c r="I58" s="5"/>
      <c r="J58" s="5"/>
      <c r="K58" s="5"/>
      <c r="L58" s="5"/>
      <c r="M58" s="155"/>
      <c r="N58" s="155"/>
      <c r="O58" s="164"/>
    </row>
    <row r="59" spans="1:15" ht="36" x14ac:dyDescent="0.2">
      <c r="A59" s="15"/>
      <c r="B59" s="47" t="s">
        <v>264</v>
      </c>
      <c r="C59" s="17" t="s">
        <v>9</v>
      </c>
      <c r="D59" s="4">
        <v>0</v>
      </c>
      <c r="E59" s="155"/>
      <c r="G59" s="162"/>
    </row>
    <row r="60" spans="1:15" x14ac:dyDescent="0.2">
      <c r="A60" s="15"/>
      <c r="C60" s="17" t="s">
        <v>10</v>
      </c>
      <c r="D60" s="4">
        <v>5</v>
      </c>
      <c r="E60" s="155"/>
      <c r="G60" s="162"/>
    </row>
    <row r="61" spans="1:15" x14ac:dyDescent="0.2">
      <c r="A61" s="15"/>
      <c r="B61" s="28"/>
      <c r="E61" s="233">
        <f>IF(E59="x",D59,0) + IF(E60="x",D60,0)</f>
        <v>0</v>
      </c>
      <c r="F61">
        <f>E61*G61</f>
        <v>0</v>
      </c>
      <c r="G61" s="162">
        <f>IF(M58="x",0,IF(N58="x",0,A58))</f>
        <v>2</v>
      </c>
    </row>
    <row r="62" spans="1:15" ht="13.5" thickBot="1" x14ac:dyDescent="0.25">
      <c r="A62" s="15"/>
      <c r="B62" s="28"/>
      <c r="G62" s="162"/>
      <c r="M62" s="34">
        <f>COUNTA(M14:M61)</f>
        <v>0</v>
      </c>
      <c r="N62" s="34">
        <f>COUNTA(N14:N61)</f>
        <v>0</v>
      </c>
      <c r="O62" s="3"/>
    </row>
    <row r="63" spans="1:15" ht="13.5" thickTop="1" x14ac:dyDescent="0.2">
      <c r="A63" s="15"/>
      <c r="B63" s="28"/>
      <c r="G63" s="162"/>
      <c r="M63" s="8"/>
      <c r="N63" s="8"/>
    </row>
    <row r="64" spans="1:15" ht="13.5" thickBot="1" x14ac:dyDescent="0.25">
      <c r="A64" s="15"/>
      <c r="B64" s="28"/>
      <c r="G64" s="162"/>
    </row>
    <row r="65" spans="1:15" ht="15.75" thickTop="1" x14ac:dyDescent="0.2">
      <c r="A65" s="13" t="s">
        <v>1</v>
      </c>
      <c r="B65" s="256" t="s">
        <v>283</v>
      </c>
      <c r="C65" s="256"/>
      <c r="D65" s="256"/>
      <c r="E65" s="256"/>
      <c r="F65" s="12" t="s">
        <v>3</v>
      </c>
      <c r="G65" s="169" t="s">
        <v>1</v>
      </c>
      <c r="H65" s="52" t="s">
        <v>306</v>
      </c>
      <c r="I65" s="52" t="s">
        <v>304</v>
      </c>
      <c r="J65" s="52" t="s">
        <v>305</v>
      </c>
      <c r="K65" s="13"/>
      <c r="L65" s="13"/>
      <c r="M65" s="258" t="s">
        <v>8</v>
      </c>
      <c r="N65" s="263" t="s">
        <v>7</v>
      </c>
      <c r="O65" s="260" t="s">
        <v>2</v>
      </c>
    </row>
    <row r="66" spans="1:15" ht="15.75" thickBot="1" x14ac:dyDescent="0.25">
      <c r="A66" s="2"/>
      <c r="B66" s="257"/>
      <c r="C66" s="257"/>
      <c r="D66" s="257"/>
      <c r="E66" s="257"/>
      <c r="F66" s="2">
        <f>IFERROR(IF(OR(I66,J6),0,(SUM(F67:F129)/SUM(G67:G129))),"")</f>
        <v>0</v>
      </c>
      <c r="G66" s="170"/>
      <c r="H66" s="49"/>
      <c r="I66" s="49" t="b">
        <f>OR(H89,H107,H122)</f>
        <v>0</v>
      </c>
      <c r="J66" s="49" t="b">
        <f>IF(SUM(F67:F130)=0,TRUE,FALSE)</f>
        <v>1</v>
      </c>
      <c r="M66" s="262"/>
      <c r="N66" s="264"/>
      <c r="O66" s="265"/>
    </row>
    <row r="67" spans="1:15" ht="13.5" thickTop="1" x14ac:dyDescent="0.2">
      <c r="B67" s="28"/>
      <c r="G67" s="162"/>
      <c r="M67" s="5"/>
      <c r="N67" s="5"/>
      <c r="O67" s="207"/>
    </row>
    <row r="68" spans="1:15" ht="25.5" x14ac:dyDescent="0.2">
      <c r="A68" s="208">
        <v>3</v>
      </c>
      <c r="B68" s="182" t="s">
        <v>361</v>
      </c>
      <c r="C68" s="5"/>
      <c r="D68" s="5"/>
      <c r="E68" s="5"/>
      <c r="F68" s="5"/>
      <c r="G68" s="203"/>
      <c r="H68" s="5"/>
      <c r="I68" s="5"/>
      <c r="J68" s="5"/>
      <c r="K68" s="5"/>
      <c r="L68" s="5"/>
      <c r="M68" s="166"/>
      <c r="N68" s="155"/>
      <c r="O68" s="164"/>
    </row>
    <row r="69" spans="1:15" x14ac:dyDescent="0.2">
      <c r="B69" s="28"/>
      <c r="C69" s="17" t="s">
        <v>111</v>
      </c>
      <c r="D69" s="4">
        <v>5</v>
      </c>
      <c r="E69" s="155"/>
      <c r="G69" s="162"/>
    </row>
    <row r="70" spans="1:15" x14ac:dyDescent="0.2">
      <c r="B70" s="28"/>
      <c r="C70" s="17" t="s">
        <v>112</v>
      </c>
      <c r="D70" s="4">
        <v>3</v>
      </c>
      <c r="E70" s="166"/>
      <c r="G70" s="162"/>
    </row>
    <row r="71" spans="1:15" x14ac:dyDescent="0.2">
      <c r="B71" s="28"/>
      <c r="C71" s="17" t="s">
        <v>10</v>
      </c>
      <c r="D71" s="4">
        <v>0</v>
      </c>
      <c r="E71" s="155"/>
      <c r="G71" s="162"/>
    </row>
    <row r="72" spans="1:15" x14ac:dyDescent="0.2">
      <c r="B72" s="28"/>
      <c r="E72" s="232">
        <f>IF(E69="x",D69,0) + IF(E70="x",D70,0) + IF(E71="x",D71,0)</f>
        <v>0</v>
      </c>
      <c r="F72">
        <f>E72*G72</f>
        <v>0</v>
      </c>
      <c r="G72" s="162">
        <f>IF(M68="x",0,IF(N68="x",0,A68))</f>
        <v>3</v>
      </c>
    </row>
    <row r="73" spans="1:15" ht="25.5" x14ac:dyDescent="0.2">
      <c r="A73" s="208">
        <v>3</v>
      </c>
      <c r="B73" s="182" t="s">
        <v>362</v>
      </c>
      <c r="C73" s="5"/>
      <c r="D73" s="5"/>
      <c r="E73" s="5"/>
      <c r="F73" s="5"/>
      <c r="G73" s="203"/>
      <c r="H73" s="5"/>
      <c r="I73" s="5"/>
      <c r="J73" s="5"/>
      <c r="K73" s="5"/>
      <c r="L73" s="5"/>
      <c r="M73" s="166"/>
      <c r="N73" s="166"/>
      <c r="O73" s="164"/>
    </row>
    <row r="74" spans="1:15" x14ac:dyDescent="0.2">
      <c r="B74" s="28"/>
      <c r="C74" s="19" t="s">
        <v>29</v>
      </c>
      <c r="D74" s="4">
        <v>5</v>
      </c>
      <c r="E74" s="166"/>
      <c r="G74" s="162"/>
    </row>
    <row r="75" spans="1:15" x14ac:dyDescent="0.2">
      <c r="B75" s="28"/>
      <c r="C75" s="19" t="s">
        <v>30</v>
      </c>
      <c r="D75" s="4">
        <v>5</v>
      </c>
      <c r="E75" s="155"/>
      <c r="G75" s="162"/>
    </row>
    <row r="76" spans="1:15" x14ac:dyDescent="0.2">
      <c r="C76" s="19" t="s">
        <v>114</v>
      </c>
      <c r="D76" s="4">
        <v>5</v>
      </c>
      <c r="E76" s="155"/>
      <c r="G76" s="162"/>
    </row>
    <row r="77" spans="1:15" x14ac:dyDescent="0.2">
      <c r="C77" s="19" t="s">
        <v>115</v>
      </c>
      <c r="D77" s="4">
        <v>5</v>
      </c>
      <c r="E77" s="166"/>
      <c r="G77" s="162"/>
    </row>
    <row r="78" spans="1:15" x14ac:dyDescent="0.2">
      <c r="C78" s="19" t="s">
        <v>116</v>
      </c>
      <c r="D78" s="4">
        <v>5</v>
      </c>
      <c r="E78" s="155"/>
      <c r="G78" s="162"/>
    </row>
    <row r="79" spans="1:15" x14ac:dyDescent="0.2">
      <c r="C79" s="19" t="s">
        <v>227</v>
      </c>
      <c r="D79" s="4">
        <v>1</v>
      </c>
      <c r="E79" s="155"/>
      <c r="G79" s="162"/>
    </row>
    <row r="80" spans="1:15" x14ac:dyDescent="0.2">
      <c r="C80" s="19" t="s">
        <v>228</v>
      </c>
      <c r="D80" s="4">
        <v>3</v>
      </c>
      <c r="E80" s="155"/>
      <c r="G80" s="162"/>
    </row>
    <row r="81" spans="1:15" x14ac:dyDescent="0.2">
      <c r="C81" s="19" t="s">
        <v>117</v>
      </c>
      <c r="D81" s="4">
        <v>3</v>
      </c>
      <c r="E81" s="155"/>
      <c r="G81" s="162"/>
    </row>
    <row r="82" spans="1:15" x14ac:dyDescent="0.2">
      <c r="C82" s="19" t="s">
        <v>118</v>
      </c>
      <c r="D82" s="4">
        <v>3</v>
      </c>
      <c r="E82" s="155"/>
      <c r="G82" s="162"/>
    </row>
    <row r="83" spans="1:15" x14ac:dyDescent="0.2">
      <c r="C83" s="19" t="s">
        <v>113</v>
      </c>
      <c r="D83" s="4">
        <v>3</v>
      </c>
      <c r="E83" s="155"/>
      <c r="G83" s="162"/>
    </row>
    <row r="84" spans="1:15" x14ac:dyDescent="0.2">
      <c r="C84" s="41"/>
      <c r="D84" s="5"/>
      <c r="E84" s="5" t="str">
        <f>IFERROR(((IF(E74="x",D74,0)+IF(E75="x",D75,0)+IF(E76="x",D76,0)+IF(E77="x",D77,0)+IF(E78="x",D78,0)+IF(E79="x",D79,0)+IF(E80="x",D80,0)+IF(E81="x",D81,0)+IF(E82="x",D82,0)+IF(E83="x",D83,0))/(COUNTIF(E74:E83,"x"))),"")</f>
        <v/>
      </c>
      <c r="F84" t="str">
        <f>IFERROR(G84*E84,"")</f>
        <v/>
      </c>
      <c r="G84" s="162">
        <f>IF(M73="x",0,IF(N73="x",0,A73))</f>
        <v>3</v>
      </c>
    </row>
    <row r="85" spans="1:15" x14ac:dyDescent="0.2">
      <c r="C85" s="16"/>
      <c r="G85" s="162"/>
    </row>
    <row r="86" spans="1:15" x14ac:dyDescent="0.2">
      <c r="A86" s="208">
        <v>3</v>
      </c>
      <c r="B86" s="209" t="s">
        <v>438</v>
      </c>
      <c r="C86" s="5"/>
      <c r="D86" s="5"/>
      <c r="E86" s="5"/>
      <c r="F86" s="5"/>
      <c r="G86" s="203"/>
      <c r="H86" s="5"/>
      <c r="I86" s="5"/>
      <c r="J86" s="5"/>
      <c r="K86" s="5"/>
      <c r="L86" s="5"/>
      <c r="M86" s="166"/>
      <c r="N86" s="155"/>
      <c r="O86" s="164" t="str">
        <f>IF(E88="x",J1,"")</f>
        <v/>
      </c>
    </row>
    <row r="87" spans="1:15" x14ac:dyDescent="0.2">
      <c r="B87" s="8"/>
      <c r="C87" s="19" t="s">
        <v>119</v>
      </c>
      <c r="D87" s="4">
        <v>5</v>
      </c>
      <c r="E87" s="155"/>
      <c r="G87" s="162"/>
    </row>
    <row r="88" spans="1:15" x14ac:dyDescent="0.2">
      <c r="C88" s="19" t="s">
        <v>120</v>
      </c>
      <c r="D88" s="4">
        <v>0</v>
      </c>
      <c r="E88" s="166"/>
      <c r="G88" s="162"/>
    </row>
    <row r="89" spans="1:15" x14ac:dyDescent="0.2">
      <c r="C89" s="21"/>
      <c r="E89" s="233">
        <f>IF(E87="x",D87,0) + IF(E88="x",D88,0)</f>
        <v>0</v>
      </c>
      <c r="F89">
        <f>E89*G89</f>
        <v>0</v>
      </c>
      <c r="G89" s="162">
        <f>IF(M86="x",0,IF(N86="x",0,A86))</f>
        <v>3</v>
      </c>
      <c r="H89" t="b">
        <f>IF(E88="x", TRUE, FALSE)</f>
        <v>0</v>
      </c>
    </row>
    <row r="90" spans="1:15" x14ac:dyDescent="0.2">
      <c r="G90" s="162"/>
    </row>
    <row r="91" spans="1:15" x14ac:dyDescent="0.2">
      <c r="A91" s="5">
        <v>2</v>
      </c>
      <c r="B91" s="177" t="s">
        <v>363</v>
      </c>
      <c r="C91" s="5"/>
      <c r="D91" s="5"/>
      <c r="E91" s="5"/>
      <c r="F91" s="5"/>
      <c r="G91" s="203"/>
      <c r="H91" s="5"/>
      <c r="I91" s="5"/>
      <c r="J91" s="5"/>
      <c r="K91" s="5"/>
      <c r="L91" s="5"/>
      <c r="M91" s="166"/>
      <c r="N91" s="155"/>
      <c r="O91" s="164"/>
    </row>
    <row r="92" spans="1:15" x14ac:dyDescent="0.2">
      <c r="C92" s="19" t="s">
        <v>29</v>
      </c>
      <c r="D92" s="4">
        <v>5</v>
      </c>
      <c r="E92" s="155"/>
      <c r="G92" s="162"/>
    </row>
    <row r="93" spans="1:15" x14ac:dyDescent="0.2">
      <c r="C93" s="19" t="s">
        <v>30</v>
      </c>
      <c r="D93" s="4">
        <v>5</v>
      </c>
      <c r="E93" s="155"/>
      <c r="G93" s="162"/>
    </row>
    <row r="94" spans="1:15" x14ac:dyDescent="0.2">
      <c r="C94" s="19" t="s">
        <v>114</v>
      </c>
      <c r="D94" s="4">
        <v>5</v>
      </c>
      <c r="E94" s="155"/>
      <c r="G94" s="162"/>
    </row>
    <row r="95" spans="1:15" x14ac:dyDescent="0.2">
      <c r="C95" s="19" t="s">
        <v>115</v>
      </c>
      <c r="D95" s="4">
        <v>5</v>
      </c>
      <c r="E95" s="166"/>
      <c r="G95" s="162"/>
    </row>
    <row r="96" spans="1:15" x14ac:dyDescent="0.2">
      <c r="C96" s="19" t="s">
        <v>116</v>
      </c>
      <c r="D96" s="4">
        <v>5</v>
      </c>
      <c r="E96" s="155"/>
      <c r="G96" s="162"/>
    </row>
    <row r="97" spans="1:15" x14ac:dyDescent="0.2">
      <c r="C97" s="19" t="s">
        <v>34</v>
      </c>
      <c r="D97" s="4">
        <v>1</v>
      </c>
      <c r="E97" s="155"/>
      <c r="G97" s="162"/>
    </row>
    <row r="98" spans="1:15" x14ac:dyDescent="0.2">
      <c r="C98" s="19" t="s">
        <v>35</v>
      </c>
      <c r="D98" s="4">
        <v>3</v>
      </c>
      <c r="E98" s="155"/>
      <c r="G98" s="162"/>
    </row>
    <row r="99" spans="1:15" x14ac:dyDescent="0.2">
      <c r="C99" s="19" t="s">
        <v>117</v>
      </c>
      <c r="D99" s="4">
        <v>3</v>
      </c>
      <c r="E99" s="155"/>
      <c r="G99" s="162"/>
    </row>
    <row r="100" spans="1:15" x14ac:dyDescent="0.2">
      <c r="C100" s="19" t="s">
        <v>118</v>
      </c>
      <c r="D100" s="4">
        <v>3</v>
      </c>
      <c r="E100" s="166"/>
      <c r="G100" s="162"/>
    </row>
    <row r="101" spans="1:15" x14ac:dyDescent="0.2">
      <c r="C101" s="19" t="s">
        <v>113</v>
      </c>
      <c r="D101" s="4">
        <v>3</v>
      </c>
      <c r="E101" s="155"/>
      <c r="G101" s="162"/>
    </row>
    <row r="102" spans="1:15" x14ac:dyDescent="0.2">
      <c r="C102" s="41"/>
      <c r="D102" s="5"/>
      <c r="E102" s="5" t="str">
        <f>IFERROR(((IF(E92="x",D92,0) + IF(E93="x",D93,0) + IF(E94="x",D94,0) + IF(E95="x",D95,0)  + IF(E96="x",D96,0) + IF(E97="x",D97,0) + IF(E98="x",D98,0) + IF(E99="x",D99,0) + IF(E100="x",D100,0) + IF(E101="x",D101,0))/ (COUNTIF(E92:E101, "x"))),"")</f>
        <v/>
      </c>
      <c r="F102" t="str">
        <f>IFERROR(G102*E102,"")</f>
        <v/>
      </c>
      <c r="G102" s="162">
        <f>IF(M91="x",0,IF(N91="x",0,A91))</f>
        <v>2</v>
      </c>
    </row>
    <row r="103" spans="1:15" x14ac:dyDescent="0.2">
      <c r="C103" s="16"/>
      <c r="G103" s="162"/>
    </row>
    <row r="104" spans="1:15" x14ac:dyDescent="0.2">
      <c r="A104" s="5">
        <v>2</v>
      </c>
      <c r="B104" s="209" t="s">
        <v>364</v>
      </c>
      <c r="C104" s="5"/>
      <c r="D104" s="5"/>
      <c r="E104" s="5"/>
      <c r="F104" s="5"/>
      <c r="G104" s="203"/>
      <c r="H104" s="5"/>
      <c r="I104" s="5"/>
      <c r="J104" s="5"/>
      <c r="K104" s="5"/>
      <c r="L104" s="5"/>
      <c r="M104" s="166"/>
      <c r="N104" s="155"/>
      <c r="O104" s="164"/>
    </row>
    <row r="105" spans="1:15" x14ac:dyDescent="0.2">
      <c r="C105" s="19" t="s">
        <v>119</v>
      </c>
      <c r="D105" s="4">
        <v>5</v>
      </c>
      <c r="E105" s="155"/>
      <c r="G105" s="162"/>
    </row>
    <row r="106" spans="1:15" x14ac:dyDescent="0.2">
      <c r="C106" s="19" t="s">
        <v>120</v>
      </c>
      <c r="D106" s="4">
        <v>0</v>
      </c>
      <c r="E106" s="155"/>
      <c r="G106" s="162"/>
    </row>
    <row r="107" spans="1:15" x14ac:dyDescent="0.2">
      <c r="E107" s="233">
        <f>IF(E105="x",D105,0) + IF(E106="x",D106,0)</f>
        <v>0</v>
      </c>
      <c r="F107">
        <f>E107*G107</f>
        <v>0</v>
      </c>
      <c r="G107" s="162">
        <f>IF(M104="x",0,IF(N104="x",0,A104))</f>
        <v>2</v>
      </c>
      <c r="H107" t="b">
        <f>IF(E106="x", TRUE, FALSE)</f>
        <v>0</v>
      </c>
    </row>
    <row r="108" spans="1:15" x14ac:dyDescent="0.2">
      <c r="G108" s="162"/>
    </row>
    <row r="109" spans="1:15" ht="25.5" x14ac:dyDescent="0.2">
      <c r="A109" s="208">
        <v>3</v>
      </c>
      <c r="B109" s="182" t="s">
        <v>365</v>
      </c>
      <c r="C109" s="5"/>
      <c r="D109" s="5"/>
      <c r="E109" s="5"/>
      <c r="F109" s="5"/>
      <c r="G109" s="203"/>
      <c r="H109" s="5"/>
      <c r="I109" s="5"/>
      <c r="J109" s="5"/>
      <c r="K109" s="5"/>
      <c r="L109" s="5"/>
      <c r="M109" s="166"/>
      <c r="N109" s="155"/>
      <c r="O109" s="164"/>
    </row>
    <row r="110" spans="1:15" x14ac:dyDescent="0.2">
      <c r="C110" s="19" t="s">
        <v>315</v>
      </c>
      <c r="D110" s="4">
        <v>5</v>
      </c>
      <c r="E110" s="155"/>
      <c r="G110" s="162"/>
    </row>
    <row r="111" spans="1:15" x14ac:dyDescent="0.2">
      <c r="C111" s="19" t="s">
        <v>121</v>
      </c>
      <c r="D111" s="4">
        <v>3</v>
      </c>
      <c r="E111" s="155"/>
      <c r="G111" s="162"/>
    </row>
    <row r="112" spans="1:15" x14ac:dyDescent="0.2">
      <c r="C112" s="19" t="s">
        <v>122</v>
      </c>
      <c r="D112" s="4">
        <v>0</v>
      </c>
      <c r="E112" s="155"/>
      <c r="G112" s="162"/>
    </row>
    <row r="113" spans="1:15" x14ac:dyDescent="0.2">
      <c r="E113" s="232">
        <f>IF(E110="x",D110,0) + IF(E111="x",D111,0) + IF(E112="X",D112,0)</f>
        <v>0</v>
      </c>
      <c r="F113">
        <f>E113*G113</f>
        <v>0</v>
      </c>
      <c r="G113" s="162">
        <f>IF(M109="x",0,IF(N109="x",0,A109))</f>
        <v>3</v>
      </c>
    </row>
    <row r="114" spans="1:15" ht="25.5" x14ac:dyDescent="0.2">
      <c r="A114" s="208">
        <v>3</v>
      </c>
      <c r="B114" s="182" t="s">
        <v>366</v>
      </c>
      <c r="C114" s="5"/>
      <c r="D114" s="5"/>
      <c r="E114" s="5"/>
      <c r="F114" s="5"/>
      <c r="G114" s="203"/>
      <c r="H114" s="5"/>
      <c r="I114" s="5"/>
      <c r="J114" s="5"/>
      <c r="K114" s="5"/>
      <c r="L114" s="5"/>
      <c r="M114" s="166"/>
      <c r="N114" s="155"/>
      <c r="O114" s="164"/>
    </row>
    <row r="115" spans="1:15" x14ac:dyDescent="0.2">
      <c r="C115" s="19" t="s">
        <v>45</v>
      </c>
      <c r="D115" s="4">
        <v>5</v>
      </c>
      <c r="E115" s="155"/>
      <c r="G115" s="162"/>
    </row>
    <row r="116" spans="1:15" x14ac:dyDescent="0.2">
      <c r="C116" s="19" t="s">
        <v>46</v>
      </c>
      <c r="D116" s="4">
        <v>0</v>
      </c>
      <c r="E116" s="155"/>
      <c r="G116" s="162"/>
    </row>
    <row r="117" spans="1:15" x14ac:dyDescent="0.2">
      <c r="E117" s="232">
        <f>IF(E115="x",D115,0) + IF(E116="x",D116,0)</f>
        <v>0</v>
      </c>
      <c r="F117">
        <f>E117*G117</f>
        <v>0</v>
      </c>
      <c r="G117" s="162">
        <f>IF(M114="x",0,IF(N114="x",0,A114))</f>
        <v>3</v>
      </c>
    </row>
    <row r="118" spans="1:15" x14ac:dyDescent="0.2">
      <c r="A118" s="208">
        <v>3</v>
      </c>
      <c r="B118" s="209" t="s">
        <v>367</v>
      </c>
      <c r="C118" s="5"/>
      <c r="D118" s="5"/>
      <c r="E118" s="5"/>
      <c r="F118" s="5"/>
      <c r="G118" s="203"/>
      <c r="H118" s="5"/>
      <c r="I118" s="5"/>
      <c r="J118" s="5"/>
      <c r="K118" s="5"/>
      <c r="L118" s="5"/>
      <c r="M118" s="166"/>
      <c r="N118" s="155"/>
      <c r="O118" s="164" t="str">
        <f>IF(E121="x",J1,"")</f>
        <v/>
      </c>
    </row>
    <row r="119" spans="1:15" ht="25.5" x14ac:dyDescent="0.2">
      <c r="C119" s="31" t="s">
        <v>123</v>
      </c>
      <c r="D119" s="4">
        <v>5</v>
      </c>
      <c r="E119" s="155"/>
      <c r="G119" s="162"/>
    </row>
    <row r="120" spans="1:15" ht="38.25" x14ac:dyDescent="0.2">
      <c r="C120" s="31" t="s">
        <v>124</v>
      </c>
      <c r="D120" s="4">
        <v>3</v>
      </c>
      <c r="E120" s="155"/>
      <c r="G120" s="162"/>
    </row>
    <row r="121" spans="1:15" ht="25.5" x14ac:dyDescent="0.2">
      <c r="C121" s="31" t="s">
        <v>125</v>
      </c>
      <c r="D121" s="4">
        <v>0</v>
      </c>
      <c r="E121" s="166"/>
      <c r="G121" s="162"/>
    </row>
    <row r="122" spans="1:15" x14ac:dyDescent="0.2">
      <c r="E122" s="232">
        <f>IF(E119="x",D119,0) + IF(E120="x",D120,0) + IF(E121="X",D121,0)</f>
        <v>0</v>
      </c>
      <c r="F122">
        <f>E122*G122</f>
        <v>0</v>
      </c>
      <c r="G122" s="162">
        <f>IF(M118="x",0,IF(N118="x",0,A118))</f>
        <v>3</v>
      </c>
      <c r="H122" t="b">
        <f>IF(E121="x", TRUE, FALSE)</f>
        <v>0</v>
      </c>
    </row>
    <row r="123" spans="1:15" ht="25.5" x14ac:dyDescent="0.2">
      <c r="A123" s="208">
        <v>3</v>
      </c>
      <c r="B123" s="182" t="s">
        <v>368</v>
      </c>
      <c r="C123" s="5"/>
      <c r="D123" s="5"/>
      <c r="E123" s="5"/>
      <c r="F123" s="5"/>
      <c r="G123" s="203"/>
      <c r="H123" s="5"/>
      <c r="I123" s="5"/>
      <c r="J123" s="5"/>
      <c r="K123" s="5"/>
      <c r="L123" s="5"/>
      <c r="M123" s="166"/>
      <c r="N123" s="155"/>
      <c r="O123" s="164"/>
    </row>
    <row r="124" spans="1:15" x14ac:dyDescent="0.2">
      <c r="C124" s="19" t="s">
        <v>11</v>
      </c>
      <c r="D124" s="4">
        <v>0</v>
      </c>
      <c r="E124" s="155"/>
      <c r="G124" s="162"/>
    </row>
    <row r="125" spans="1:15" x14ac:dyDescent="0.2">
      <c r="C125" s="46" t="s">
        <v>251</v>
      </c>
      <c r="D125" s="4">
        <v>5</v>
      </c>
      <c r="E125" s="155"/>
      <c r="G125" s="162"/>
    </row>
    <row r="126" spans="1:15" x14ac:dyDescent="0.2">
      <c r="C126" s="19" t="s">
        <v>252</v>
      </c>
      <c r="D126" s="4">
        <v>3</v>
      </c>
      <c r="E126" s="155"/>
      <c r="G126" s="162"/>
    </row>
    <row r="127" spans="1:15" x14ac:dyDescent="0.2">
      <c r="C127" s="19" t="s">
        <v>253</v>
      </c>
      <c r="D127" s="4">
        <v>1</v>
      </c>
      <c r="E127" s="155"/>
      <c r="G127" s="162"/>
    </row>
    <row r="128" spans="1:15" x14ac:dyDescent="0.2">
      <c r="C128" s="16"/>
      <c r="E128" s="233">
        <f>IF(E124="x",D124,0) + IF(E125="x",D125,0) + IF(E126="X",D126,0) + IF(E127="x",D127,0)</f>
        <v>0</v>
      </c>
      <c r="F128">
        <f>E128*G128</f>
        <v>0</v>
      </c>
      <c r="G128" s="162">
        <f>IF(M123="x",0,IF(N123="x",0,A127))</f>
        <v>0</v>
      </c>
    </row>
    <row r="129" spans="1:15" ht="13.5" thickBot="1" x14ac:dyDescent="0.25">
      <c r="C129" s="16"/>
      <c r="G129" s="162"/>
      <c r="M129" s="34">
        <f>COUNTA(M67:M127)</f>
        <v>0</v>
      </c>
      <c r="N129" s="34">
        <f>COUNTA(N67:N127)</f>
        <v>0</v>
      </c>
      <c r="O129" s="3"/>
    </row>
    <row r="130" spans="1:15" ht="14.25" thickTop="1" thickBot="1" x14ac:dyDescent="0.25">
      <c r="G130" s="162"/>
    </row>
    <row r="131" spans="1:15" ht="15.75" thickTop="1" x14ac:dyDescent="0.2">
      <c r="A131" s="43" t="s">
        <v>1</v>
      </c>
      <c r="B131" s="256" t="s">
        <v>284</v>
      </c>
      <c r="C131" s="256"/>
      <c r="D131" s="256"/>
      <c r="E131" s="256"/>
      <c r="F131" s="12" t="s">
        <v>3</v>
      </c>
      <c r="G131" s="169" t="s">
        <v>1</v>
      </c>
      <c r="H131" s="52"/>
      <c r="I131" s="52"/>
      <c r="J131" s="52"/>
      <c r="K131" s="13"/>
      <c r="L131" s="13"/>
      <c r="M131" s="258" t="s">
        <v>8</v>
      </c>
      <c r="N131" s="263" t="s">
        <v>7</v>
      </c>
      <c r="O131" s="260" t="s">
        <v>2</v>
      </c>
    </row>
    <row r="132" spans="1:15" ht="15.75" thickBot="1" x14ac:dyDescent="0.25">
      <c r="A132" s="42"/>
      <c r="B132" s="257"/>
      <c r="C132" s="257"/>
      <c r="D132" s="257"/>
      <c r="E132" s="257"/>
      <c r="F132" s="2">
        <f>IF(E158="x", 0,(SUM(F133:F187)/SUM(G133:G187)))</f>
        <v>0</v>
      </c>
      <c r="G132" s="170"/>
      <c r="H132" s="49"/>
      <c r="I132" s="49"/>
      <c r="J132" s="49"/>
      <c r="K132" s="2"/>
      <c r="L132" s="2"/>
      <c r="M132" s="259"/>
      <c r="N132" s="266"/>
      <c r="O132" s="261"/>
    </row>
    <row r="133" spans="1:15" ht="13.5" thickTop="1" x14ac:dyDescent="0.2">
      <c r="A133" s="15"/>
      <c r="G133" s="162"/>
    </row>
    <row r="134" spans="1:15" x14ac:dyDescent="0.2">
      <c r="A134" s="202">
        <v>3</v>
      </c>
      <c r="B134" s="175" t="s">
        <v>369</v>
      </c>
      <c r="C134" s="5"/>
      <c r="D134" s="5"/>
      <c r="E134" s="5"/>
      <c r="F134" s="5"/>
      <c r="G134" s="203"/>
      <c r="H134" s="5"/>
      <c r="I134" s="5"/>
      <c r="J134" s="5"/>
      <c r="K134" s="5"/>
      <c r="L134" s="5"/>
      <c r="M134" s="155"/>
      <c r="N134" s="155"/>
      <c r="O134" s="164"/>
    </row>
    <row r="135" spans="1:15" x14ac:dyDescent="0.2">
      <c r="A135" s="15"/>
      <c r="C135" s="17" t="s">
        <v>9</v>
      </c>
      <c r="D135" s="4">
        <v>5</v>
      </c>
      <c r="E135" s="155"/>
      <c r="G135" s="162"/>
    </row>
    <row r="136" spans="1:15" x14ac:dyDescent="0.2">
      <c r="A136" s="15"/>
      <c r="C136" s="17" t="s">
        <v>10</v>
      </c>
      <c r="D136" s="4">
        <v>0</v>
      </c>
      <c r="E136" s="155"/>
      <c r="G136" s="162"/>
    </row>
    <row r="137" spans="1:15" x14ac:dyDescent="0.2">
      <c r="A137" s="15"/>
      <c r="E137" s="232">
        <f>IF(E135="x",D135,0) + IF(E136="x",D136,0)</f>
        <v>0</v>
      </c>
      <c r="F137">
        <f>E137*G137</f>
        <v>0</v>
      </c>
      <c r="G137" s="162">
        <f>IF(M134="x",0,IF(N134="x",0,A134))</f>
        <v>3</v>
      </c>
    </row>
    <row r="138" spans="1:15" ht="25.5" x14ac:dyDescent="0.2">
      <c r="A138" s="204">
        <v>1</v>
      </c>
      <c r="B138" s="182" t="s">
        <v>370</v>
      </c>
      <c r="C138" s="5"/>
      <c r="D138" s="5"/>
      <c r="E138" s="5"/>
      <c r="F138" s="5"/>
      <c r="G138" s="203"/>
      <c r="H138" s="5"/>
      <c r="I138" s="5"/>
      <c r="J138" s="5"/>
      <c r="K138" s="5"/>
      <c r="L138" s="5"/>
      <c r="M138" s="155"/>
      <c r="N138" s="155"/>
      <c r="O138" s="164"/>
    </row>
    <row r="139" spans="1:15" x14ac:dyDescent="0.2">
      <c r="A139" s="15"/>
      <c r="B139" s="11"/>
      <c r="C139" s="19" t="s">
        <v>10</v>
      </c>
      <c r="D139" s="4">
        <v>0</v>
      </c>
      <c r="E139" s="155"/>
      <c r="G139" s="162"/>
    </row>
    <row r="140" spans="1:15" x14ac:dyDescent="0.2">
      <c r="A140" s="15"/>
      <c r="B140" s="11"/>
      <c r="C140" s="19" t="s">
        <v>265</v>
      </c>
      <c r="D140" s="4">
        <v>5</v>
      </c>
      <c r="E140" s="155"/>
      <c r="G140" s="162"/>
    </row>
    <row r="141" spans="1:15" x14ac:dyDescent="0.2">
      <c r="A141" s="15"/>
      <c r="E141" s="232">
        <f>IF(E139="x",D139,0) + IF(E140="x",D140,0)</f>
        <v>0</v>
      </c>
      <c r="F141">
        <f>E141*G141</f>
        <v>0</v>
      </c>
      <c r="G141" s="162">
        <f>IF(M138="x",0,IF(N138="x",0,A138))</f>
        <v>1</v>
      </c>
    </row>
    <row r="142" spans="1:15" x14ac:dyDescent="0.2">
      <c r="A142" s="204">
        <v>2</v>
      </c>
      <c r="B142" s="181" t="s">
        <v>371</v>
      </c>
      <c r="C142" s="5"/>
      <c r="D142" s="5"/>
      <c r="E142" s="5"/>
      <c r="F142" s="5"/>
      <c r="G142" s="203"/>
      <c r="H142" s="5"/>
      <c r="I142" s="5"/>
      <c r="J142" s="5"/>
      <c r="K142" s="5"/>
      <c r="L142" s="5"/>
      <c r="M142" s="155"/>
      <c r="N142" s="155"/>
      <c r="O142" s="164"/>
    </row>
    <row r="143" spans="1:15" x14ac:dyDescent="0.2">
      <c r="A143" s="15"/>
      <c r="C143" s="17" t="s">
        <v>9</v>
      </c>
      <c r="D143" s="4">
        <v>5</v>
      </c>
      <c r="E143" s="155"/>
      <c r="G143" s="162"/>
    </row>
    <row r="144" spans="1:15" x14ac:dyDescent="0.2">
      <c r="C144" s="17" t="s">
        <v>10</v>
      </c>
      <c r="D144" s="4">
        <v>0</v>
      </c>
      <c r="E144" s="155"/>
      <c r="G144" s="162"/>
    </row>
    <row r="145" spans="1:15" x14ac:dyDescent="0.2">
      <c r="A145" s="15"/>
      <c r="E145" s="232">
        <f>IF(E143="x",D143,0) + IF(E144="x",D144,0)</f>
        <v>0</v>
      </c>
      <c r="F145">
        <f>E145*G145</f>
        <v>0</v>
      </c>
      <c r="G145" s="162">
        <f>IF(M142="x",0,IF(N142="x",0,A139))</f>
        <v>0</v>
      </c>
    </row>
    <row r="146" spans="1:15" x14ac:dyDescent="0.2">
      <c r="A146" s="202">
        <v>3</v>
      </c>
      <c r="B146" s="175" t="s">
        <v>372</v>
      </c>
      <c r="C146" s="5"/>
      <c r="D146" s="5"/>
      <c r="E146" s="5"/>
      <c r="F146" s="5"/>
      <c r="G146" s="203"/>
      <c r="H146" s="180"/>
      <c r="I146" s="180"/>
      <c r="J146" s="180"/>
      <c r="K146" s="180"/>
      <c r="L146" s="180"/>
      <c r="M146" s="166"/>
      <c r="N146" s="155"/>
      <c r="O146" s="164"/>
    </row>
    <row r="147" spans="1:15" x14ac:dyDescent="0.2">
      <c r="A147" s="15"/>
      <c r="B147" s="8"/>
      <c r="C147" s="31" t="s">
        <v>259</v>
      </c>
      <c r="D147" s="4">
        <v>5</v>
      </c>
      <c r="E147" s="166"/>
      <c r="G147" s="162"/>
    </row>
    <row r="148" spans="1:15" x14ac:dyDescent="0.2">
      <c r="A148" s="15"/>
      <c r="C148" s="31" t="s">
        <v>260</v>
      </c>
      <c r="D148" s="4">
        <v>1</v>
      </c>
      <c r="E148" s="155"/>
      <c r="G148" s="162"/>
    </row>
    <row r="149" spans="1:15" x14ac:dyDescent="0.2">
      <c r="A149" s="15"/>
      <c r="C149" s="31" t="s">
        <v>279</v>
      </c>
      <c r="D149" s="4">
        <v>1</v>
      </c>
      <c r="E149" s="155"/>
      <c r="G149" s="162"/>
    </row>
    <row r="150" spans="1:15" x14ac:dyDescent="0.2">
      <c r="A150" s="15"/>
      <c r="C150" s="31" t="s">
        <v>280</v>
      </c>
      <c r="D150" s="4">
        <v>0</v>
      </c>
      <c r="E150" s="155"/>
      <c r="G150" s="162"/>
    </row>
    <row r="151" spans="1:15" x14ac:dyDescent="0.2">
      <c r="A151" s="15"/>
      <c r="E151" s="232">
        <f>IF(E147="x",D147,0) + IF(E148="x",D148,0) + IF(E149="x",D149,0) + IF(E150="x",D150,0)</f>
        <v>0</v>
      </c>
      <c r="F151">
        <f>E151*G151</f>
        <v>0</v>
      </c>
      <c r="G151" s="162">
        <f>IF(M146="x",0,IF(N146="x",0,A146))</f>
        <v>3</v>
      </c>
    </row>
    <row r="152" spans="1:15" ht="25.5" x14ac:dyDescent="0.2">
      <c r="A152" s="202">
        <v>3</v>
      </c>
      <c r="B152" s="182" t="s">
        <v>373</v>
      </c>
      <c r="C152" s="5"/>
      <c r="D152" s="5"/>
      <c r="E152" s="5"/>
      <c r="F152" s="5"/>
      <c r="G152" s="203"/>
      <c r="H152" s="5"/>
      <c r="I152" s="5"/>
      <c r="J152" s="5"/>
      <c r="K152" s="5"/>
      <c r="L152" s="5"/>
      <c r="M152" s="155"/>
      <c r="N152" s="155"/>
      <c r="O152" s="164"/>
    </row>
    <row r="153" spans="1:15" x14ac:dyDescent="0.2">
      <c r="A153" s="15"/>
      <c r="C153" s="17" t="s">
        <v>9</v>
      </c>
      <c r="D153" s="4"/>
      <c r="E153" s="155"/>
      <c r="G153" s="162"/>
    </row>
    <row r="154" spans="1:15" x14ac:dyDescent="0.2">
      <c r="A154" s="15"/>
      <c r="C154" s="17" t="s">
        <v>10</v>
      </c>
      <c r="D154" s="4"/>
      <c r="E154" s="155"/>
      <c r="G154" s="162"/>
    </row>
    <row r="155" spans="1:15" x14ac:dyDescent="0.2">
      <c r="A155" s="15"/>
      <c r="E155" s="7"/>
      <c r="G155" s="162"/>
    </row>
    <row r="156" spans="1:15" x14ac:dyDescent="0.2">
      <c r="A156" s="202">
        <v>3</v>
      </c>
      <c r="B156" s="210" t="s">
        <v>374</v>
      </c>
      <c r="C156" s="5"/>
      <c r="D156" s="5"/>
      <c r="E156" s="5"/>
      <c r="F156" s="5"/>
      <c r="G156" s="203"/>
      <c r="H156" s="5"/>
      <c r="I156" s="5"/>
      <c r="J156" s="5"/>
      <c r="K156" s="5"/>
      <c r="L156" s="5"/>
      <c r="M156" s="155"/>
      <c r="N156" s="155"/>
      <c r="O156" s="164" t="str">
        <f>IF(E158="x",J1,"")</f>
        <v/>
      </c>
    </row>
    <row r="157" spans="1:15" ht="25.5" x14ac:dyDescent="0.2">
      <c r="A157" s="15"/>
      <c r="C157" s="31" t="s">
        <v>261</v>
      </c>
      <c r="D157" s="4">
        <v>5</v>
      </c>
      <c r="E157" s="155"/>
      <c r="G157" s="162"/>
    </row>
    <row r="158" spans="1:15" ht="25.5" x14ac:dyDescent="0.2">
      <c r="A158" s="15"/>
      <c r="C158" s="31" t="s">
        <v>262</v>
      </c>
      <c r="D158" s="4">
        <v>0</v>
      </c>
      <c r="E158" s="155"/>
      <c r="G158" s="162"/>
    </row>
    <row r="159" spans="1:15" x14ac:dyDescent="0.2">
      <c r="A159" s="15"/>
      <c r="E159" s="233">
        <f>IF(E157="x",D157,0) + IF(E158="x",D158,0)</f>
        <v>0</v>
      </c>
      <c r="F159">
        <f>E159*G159</f>
        <v>0</v>
      </c>
      <c r="G159" s="162">
        <f>IF(M156="x",0,IF(N156="x",0,A156))</f>
        <v>3</v>
      </c>
    </row>
    <row r="160" spans="1:15" x14ac:dyDescent="0.2">
      <c r="A160" s="202">
        <v>3</v>
      </c>
      <c r="B160" s="211" t="s">
        <v>375</v>
      </c>
      <c r="C160" s="5"/>
      <c r="D160" s="5"/>
      <c r="E160" s="5"/>
      <c r="F160" s="5"/>
      <c r="G160" s="203"/>
      <c r="H160" s="5"/>
      <c r="I160" s="5"/>
      <c r="J160" s="5"/>
      <c r="K160" s="5"/>
      <c r="L160" s="5"/>
      <c r="M160" s="155"/>
      <c r="N160" s="155"/>
      <c r="O160" s="164"/>
    </row>
    <row r="161" spans="1:15" x14ac:dyDescent="0.2">
      <c r="A161" s="15"/>
      <c r="C161" s="19" t="s">
        <v>128</v>
      </c>
      <c r="D161" s="4">
        <v>5</v>
      </c>
      <c r="E161" s="155"/>
      <c r="G161" s="162"/>
    </row>
    <row r="162" spans="1:15" x14ac:dyDescent="0.2">
      <c r="A162" s="15"/>
      <c r="C162" s="19" t="s">
        <v>129</v>
      </c>
      <c r="D162" s="4">
        <v>0</v>
      </c>
      <c r="E162" s="155"/>
      <c r="G162" s="162"/>
    </row>
    <row r="163" spans="1:15" x14ac:dyDescent="0.2">
      <c r="A163" s="15"/>
      <c r="E163" s="232">
        <f>IF(E161="x",D161,0) + IF(E162="x",D162,0)</f>
        <v>0</v>
      </c>
      <c r="F163">
        <f>E163*G163</f>
        <v>0</v>
      </c>
      <c r="G163" s="162">
        <f>IF(M160="x",0,IF(N160="x",0,A160))</f>
        <v>3</v>
      </c>
    </row>
    <row r="164" spans="1:15" x14ac:dyDescent="0.2">
      <c r="A164" s="202">
        <v>3</v>
      </c>
      <c r="B164" s="175" t="s">
        <v>376</v>
      </c>
      <c r="C164" s="5"/>
      <c r="D164" s="5"/>
      <c r="E164" s="5"/>
      <c r="F164" s="5"/>
      <c r="G164" s="203"/>
      <c r="H164" s="5"/>
      <c r="I164" s="5"/>
      <c r="J164" s="5"/>
      <c r="K164" s="5"/>
      <c r="L164" s="5"/>
      <c r="M164" s="155"/>
      <c r="N164" s="155"/>
      <c r="O164" s="164"/>
    </row>
    <row r="165" spans="1:15" x14ac:dyDescent="0.2">
      <c r="A165" s="15"/>
      <c r="C165" s="17" t="s">
        <v>130</v>
      </c>
      <c r="D165" s="4">
        <v>5</v>
      </c>
      <c r="E165" s="155"/>
      <c r="G165" s="162"/>
    </row>
    <row r="166" spans="1:15" x14ac:dyDescent="0.2">
      <c r="A166" s="15"/>
      <c r="C166" s="17" t="s">
        <v>131</v>
      </c>
      <c r="D166" s="4">
        <v>3</v>
      </c>
      <c r="E166" s="155"/>
      <c r="G166" s="162"/>
    </row>
    <row r="167" spans="1:15" x14ac:dyDescent="0.2">
      <c r="A167" s="15"/>
      <c r="C167" s="17" t="s">
        <v>10</v>
      </c>
      <c r="D167" s="4">
        <v>0</v>
      </c>
      <c r="E167" s="155"/>
      <c r="G167" s="162"/>
    </row>
    <row r="168" spans="1:15" x14ac:dyDescent="0.2">
      <c r="A168" s="15"/>
      <c r="E168" s="232">
        <f>IF(E165="x",D165,0) + IF(E166="x",D166,0) + IF(E167="x",D167,0)</f>
        <v>0</v>
      </c>
      <c r="F168">
        <f>E168*G168</f>
        <v>0</v>
      </c>
      <c r="G168" s="162">
        <f>IF(M164="x",0,IF(N164="x",0,A164))</f>
        <v>3</v>
      </c>
    </row>
    <row r="169" spans="1:15" x14ac:dyDescent="0.2">
      <c r="A169" s="202">
        <v>3</v>
      </c>
      <c r="B169" s="175" t="s">
        <v>377</v>
      </c>
      <c r="C169" s="5"/>
      <c r="D169" s="5"/>
      <c r="E169" s="5"/>
      <c r="F169" s="5"/>
      <c r="G169" s="203"/>
      <c r="H169" s="5"/>
      <c r="I169" s="5"/>
      <c r="J169" s="5"/>
      <c r="K169" s="5"/>
      <c r="L169" s="5"/>
      <c r="M169" s="155"/>
      <c r="N169" s="155"/>
      <c r="O169" s="164"/>
    </row>
    <row r="170" spans="1:15" x14ac:dyDescent="0.2">
      <c r="A170" s="15"/>
      <c r="C170" s="19" t="s">
        <v>244</v>
      </c>
      <c r="D170" s="4">
        <v>5</v>
      </c>
      <c r="E170" s="155"/>
      <c r="G170" s="162"/>
    </row>
    <row r="171" spans="1:15" x14ac:dyDescent="0.2">
      <c r="A171" s="15"/>
      <c r="C171" s="19" t="s">
        <v>243</v>
      </c>
      <c r="D171" s="4">
        <v>3</v>
      </c>
      <c r="E171" s="155"/>
      <c r="G171" s="162"/>
    </row>
    <row r="172" spans="1:15" x14ac:dyDescent="0.2">
      <c r="E172" s="232">
        <f>IF(E170="x",D170,0) + IF(E171="x",D171,0)</f>
        <v>0</v>
      </c>
      <c r="F172">
        <f>E172*G172</f>
        <v>0</v>
      </c>
      <c r="G172" s="162">
        <f>IF(M169="x",0,IF(N169="x",0,A169))</f>
        <v>3</v>
      </c>
    </row>
    <row r="173" spans="1:15" x14ac:dyDescent="0.2">
      <c r="A173" s="202">
        <v>3</v>
      </c>
      <c r="B173" s="181" t="s">
        <v>378</v>
      </c>
      <c r="C173" s="5"/>
      <c r="D173" s="5"/>
      <c r="E173" s="5"/>
      <c r="F173" s="5"/>
      <c r="G173" s="203"/>
      <c r="H173" s="5"/>
      <c r="I173" s="5"/>
      <c r="J173" s="5"/>
      <c r="K173" s="5"/>
      <c r="L173" s="5"/>
      <c r="M173" s="27"/>
      <c r="N173" s="27"/>
      <c r="O173" s="35"/>
    </row>
    <row r="174" spans="1:15" x14ac:dyDescent="0.2">
      <c r="A174" s="15"/>
      <c r="B174" s="8"/>
      <c r="C174" s="4" t="s">
        <v>10</v>
      </c>
      <c r="D174" s="4">
        <v>0</v>
      </c>
      <c r="E174" s="155"/>
      <c r="G174" s="162"/>
    </row>
    <row r="175" spans="1:15" x14ac:dyDescent="0.2">
      <c r="A175" s="15"/>
      <c r="B175" s="8"/>
      <c r="C175" s="17" t="s">
        <v>311</v>
      </c>
      <c r="D175" s="4">
        <v>5</v>
      </c>
      <c r="E175" s="155"/>
      <c r="G175" s="162"/>
    </row>
    <row r="176" spans="1:15" x14ac:dyDescent="0.2">
      <c r="A176" s="15"/>
      <c r="B176" s="8"/>
      <c r="C176" s="17" t="s">
        <v>295</v>
      </c>
      <c r="D176" s="4">
        <v>3</v>
      </c>
      <c r="E176" s="155"/>
      <c r="G176" s="162"/>
    </row>
    <row r="177" spans="1:15" x14ac:dyDescent="0.2">
      <c r="A177" s="15"/>
      <c r="B177" s="8"/>
      <c r="E177" s="232">
        <f>IF(E174="x",D174,0) + IF(E175="x",D175,0) + IF(E176="x",D176,0)</f>
        <v>0</v>
      </c>
      <c r="F177">
        <f>G177*E177</f>
        <v>0</v>
      </c>
      <c r="G177" s="162">
        <f>IF(M173="x",0,IF(N173="x",0,A173))</f>
        <v>3</v>
      </c>
    </row>
    <row r="178" spans="1:15" x14ac:dyDescent="0.2">
      <c r="A178" s="202">
        <v>3</v>
      </c>
      <c r="B178" s="177" t="s">
        <v>379</v>
      </c>
      <c r="C178" s="5"/>
      <c r="D178" s="5"/>
      <c r="E178" s="5"/>
      <c r="F178" s="5"/>
      <c r="G178" s="203"/>
      <c r="H178" s="5"/>
      <c r="I178" s="5"/>
      <c r="J178" s="5"/>
      <c r="K178" s="5"/>
      <c r="L178" s="5"/>
      <c r="M178" s="155"/>
      <c r="N178" s="155"/>
      <c r="O178" s="164"/>
    </row>
    <row r="179" spans="1:15" x14ac:dyDescent="0.2">
      <c r="A179" s="15"/>
      <c r="C179" s="17" t="s">
        <v>9</v>
      </c>
      <c r="D179" s="4">
        <v>0</v>
      </c>
      <c r="E179" s="155"/>
      <c r="G179" s="162"/>
    </row>
    <row r="180" spans="1:15" x14ac:dyDescent="0.2">
      <c r="A180" s="15"/>
      <c r="C180" s="17" t="s">
        <v>10</v>
      </c>
      <c r="D180" s="4">
        <v>5</v>
      </c>
      <c r="E180" s="166"/>
      <c r="G180" s="162"/>
    </row>
    <row r="181" spans="1:15" x14ac:dyDescent="0.2">
      <c r="A181" s="15"/>
      <c r="E181" s="232">
        <f>IF(E179="x",D179,0) + IF(E180="x",D180,0)</f>
        <v>0</v>
      </c>
      <c r="F181">
        <f>E181*G181</f>
        <v>0</v>
      </c>
      <c r="G181" s="162">
        <f>IF(M178="x",0,IF(N178="x",0,A178))</f>
        <v>3</v>
      </c>
    </row>
    <row r="182" spans="1:15" ht="38.25" x14ac:dyDescent="0.2">
      <c r="A182" s="202">
        <v>3</v>
      </c>
      <c r="B182" s="182" t="s">
        <v>380</v>
      </c>
      <c r="C182" s="5"/>
      <c r="D182" s="5"/>
      <c r="E182" s="5"/>
      <c r="F182" s="5"/>
      <c r="G182" s="203"/>
      <c r="H182" s="5"/>
      <c r="I182" s="5"/>
      <c r="J182" s="5"/>
      <c r="K182" s="5"/>
      <c r="L182" s="5"/>
      <c r="M182" s="155"/>
      <c r="N182" s="155"/>
      <c r="O182" s="164"/>
    </row>
    <row r="183" spans="1:15" x14ac:dyDescent="0.2">
      <c r="A183" s="15"/>
      <c r="C183" s="19" t="s">
        <v>132</v>
      </c>
      <c r="D183" s="4">
        <v>5</v>
      </c>
      <c r="E183" s="155"/>
      <c r="G183" s="162"/>
    </row>
    <row r="184" spans="1:15" x14ac:dyDescent="0.2">
      <c r="A184" s="15"/>
      <c r="C184" s="19" t="s">
        <v>133</v>
      </c>
      <c r="D184" s="4">
        <v>3</v>
      </c>
      <c r="E184" s="155"/>
      <c r="G184" s="162"/>
    </row>
    <row r="185" spans="1:15" x14ac:dyDescent="0.2">
      <c r="A185" s="15"/>
      <c r="C185" s="19" t="s">
        <v>10</v>
      </c>
      <c r="D185" s="4">
        <v>0</v>
      </c>
      <c r="E185" s="155"/>
      <c r="G185" s="162"/>
    </row>
    <row r="186" spans="1:15" x14ac:dyDescent="0.2">
      <c r="A186" s="15"/>
      <c r="E186" s="233">
        <f>IF(E183="x",D183,0) + IF(E184="x",D184,0) + IF(E185="x",D185,0)</f>
        <v>0</v>
      </c>
      <c r="F186">
        <f>E186*G186</f>
        <v>0</v>
      </c>
      <c r="G186" s="162">
        <f>IF(M182="x",0,IF(N182="x",0,A182))</f>
        <v>3</v>
      </c>
    </row>
    <row r="187" spans="1:15" x14ac:dyDescent="0.2">
      <c r="A187" s="15"/>
      <c r="G187" s="162"/>
    </row>
    <row r="188" spans="1:15" ht="13.5" thickBot="1" x14ac:dyDescent="0.25">
      <c r="G188" s="162"/>
      <c r="M188" s="34">
        <f>COUNTA(M133:M187)</f>
        <v>0</v>
      </c>
      <c r="N188" s="34">
        <f>COUNTA(N133:N187)</f>
        <v>0</v>
      </c>
      <c r="O188" s="3"/>
    </row>
    <row r="189" spans="1:15" ht="13.5" thickTop="1" x14ac:dyDescent="0.2">
      <c r="G189" s="162"/>
    </row>
    <row r="190" spans="1:15" x14ac:dyDescent="0.2">
      <c r="G190" s="162"/>
    </row>
    <row r="191" spans="1:15" x14ac:dyDescent="0.2">
      <c r="G191" s="162"/>
    </row>
  </sheetData>
  <sheetProtection algorithmName="SHA-512" hashValue="t6z5x0xko8wMQzKMz4w0P+VlFz7udms+jy2CbYSBVTZoyR/4DaOgHfXi2sYIT8ks8yHoBnOPmqzFdv/UpT74PA==" saltValue="OzmHp0zsU3Z2uMwn6xyRSA==" spinCount="100000" sheet="1" objects="1" scenarios="1" selectLockedCells="1"/>
  <mergeCells count="13">
    <mergeCell ref="O12:O13"/>
    <mergeCell ref="M65:M66"/>
    <mergeCell ref="N65:N66"/>
    <mergeCell ref="O65:O66"/>
    <mergeCell ref="M131:M132"/>
    <mergeCell ref="N131:N132"/>
    <mergeCell ref="O131:O132"/>
    <mergeCell ref="N12:N13"/>
    <mergeCell ref="D7:G7"/>
    <mergeCell ref="B12:E13"/>
    <mergeCell ref="B65:E66"/>
    <mergeCell ref="B131:E132"/>
    <mergeCell ref="M12:M13"/>
  </mergeCells>
  <pageMargins left="0.7" right="0.7" top="0.75" bottom="0.75" header="0.3" footer="0.3"/>
  <pageSetup paperSize="9" scale="4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showGridLines="0" zoomScale="80" zoomScaleNormal="80" workbookViewId="0">
      <selection activeCell="E34" sqref="E34"/>
    </sheetView>
  </sheetViews>
  <sheetFormatPr defaultColWidth="8.7109375" defaultRowHeight="12.75" x14ac:dyDescent="0.2"/>
  <cols>
    <col min="1" max="1" width="3.7109375" customWidth="1"/>
    <col min="2" max="2" width="43.140625" customWidth="1"/>
    <col min="3" max="3" width="31" customWidth="1"/>
    <col min="4" max="4" width="10.85546875" customWidth="1"/>
    <col min="5" max="5" width="9.28515625" customWidth="1"/>
    <col min="6" max="6" width="7.42578125" customWidth="1"/>
    <col min="7" max="7" width="0" hidden="1" customWidth="1"/>
    <col min="10" max="10" width="12.5703125" customWidth="1"/>
  </cols>
  <sheetData>
    <row r="1" spans="1:10" ht="41.25" customHeight="1" x14ac:dyDescent="0.2">
      <c r="B1" s="8" t="s">
        <v>0</v>
      </c>
      <c r="C1" s="8" t="s">
        <v>27</v>
      </c>
      <c r="D1" s="8" t="s">
        <v>13</v>
      </c>
      <c r="E1" s="10" t="s">
        <v>134</v>
      </c>
    </row>
    <row r="2" spans="1:10" ht="13.5" thickBot="1" x14ac:dyDescent="0.25">
      <c r="B2" s="8"/>
    </row>
    <row r="3" spans="1:10" ht="13.5" thickTop="1" x14ac:dyDescent="0.2">
      <c r="A3" s="43" t="s">
        <v>1</v>
      </c>
      <c r="B3" s="256" t="s">
        <v>135</v>
      </c>
      <c r="C3" s="256"/>
      <c r="D3" s="256"/>
      <c r="E3" s="256"/>
      <c r="F3" s="12" t="s">
        <v>3</v>
      </c>
      <c r="G3" s="169" t="s">
        <v>1</v>
      </c>
      <c r="H3" s="258" t="s">
        <v>8</v>
      </c>
      <c r="I3" s="263" t="s">
        <v>7</v>
      </c>
      <c r="J3" s="260" t="s">
        <v>2</v>
      </c>
    </row>
    <row r="4" spans="1:10" ht="13.5" thickBot="1" x14ac:dyDescent="0.25">
      <c r="A4" s="42"/>
      <c r="B4" s="257"/>
      <c r="C4" s="257"/>
      <c r="D4" s="257"/>
      <c r="E4" s="257"/>
      <c r="F4" s="2" t="str">
        <f>IF(SUM(F5:F44)=0,"",(SUM(F5:F44)/SUM(G5:G44)))</f>
        <v/>
      </c>
      <c r="G4" s="170"/>
      <c r="H4" s="259"/>
      <c r="I4" s="266"/>
      <c r="J4" s="261"/>
    </row>
    <row r="5" spans="1:10" ht="13.5" thickTop="1" x14ac:dyDescent="0.2">
      <c r="A5" s="15"/>
      <c r="G5" s="162"/>
    </row>
    <row r="6" spans="1:10" ht="25.5" x14ac:dyDescent="0.2">
      <c r="A6" s="202">
        <v>3</v>
      </c>
      <c r="B6" s="182" t="s">
        <v>381</v>
      </c>
      <c r="C6" s="5"/>
      <c r="D6" s="5"/>
      <c r="E6" s="5"/>
      <c r="F6" s="5"/>
      <c r="G6" s="203"/>
      <c r="H6" s="167"/>
      <c r="I6" s="167"/>
      <c r="J6" s="165"/>
    </row>
    <row r="7" spans="1:10" x14ac:dyDescent="0.2">
      <c r="A7" s="15"/>
      <c r="C7" s="19" t="s">
        <v>137</v>
      </c>
      <c r="D7" s="36">
        <v>0</v>
      </c>
      <c r="E7" s="155"/>
      <c r="G7" s="162"/>
    </row>
    <row r="8" spans="1:10" x14ac:dyDescent="0.2">
      <c r="A8" s="15"/>
      <c r="C8" s="19" t="s">
        <v>138</v>
      </c>
      <c r="D8" s="36">
        <v>0</v>
      </c>
      <c r="E8" s="155"/>
      <c r="G8" s="162"/>
    </row>
    <row r="9" spans="1:10" x14ac:dyDescent="0.2">
      <c r="A9" s="15"/>
      <c r="C9" s="19" t="s">
        <v>139</v>
      </c>
      <c r="D9" s="36">
        <v>0</v>
      </c>
      <c r="E9" s="155"/>
      <c r="G9" s="162"/>
    </row>
    <row r="10" spans="1:10" x14ac:dyDescent="0.2">
      <c r="A10" s="15"/>
      <c r="C10" s="19" t="s">
        <v>72</v>
      </c>
      <c r="D10" s="36">
        <v>5</v>
      </c>
      <c r="E10" s="155"/>
      <c r="G10" s="162"/>
    </row>
    <row r="11" spans="1:10" x14ac:dyDescent="0.2">
      <c r="A11" s="15"/>
      <c r="E11" s="233">
        <f>IF(E7="x",D7,0) + IF(E8="x",D8,0) + IF(E9="X",D9,0) + IF(E10="x",D10,0)</f>
        <v>0</v>
      </c>
      <c r="F11">
        <f>E11*G11</f>
        <v>0</v>
      </c>
      <c r="G11" s="162">
        <f>IF(H6="x",0,IF(I6="x",0,A6))</f>
        <v>3</v>
      </c>
    </row>
    <row r="12" spans="1:10" x14ac:dyDescent="0.2">
      <c r="A12" s="15"/>
      <c r="G12" s="162"/>
    </row>
    <row r="13" spans="1:10" ht="25.5" x14ac:dyDescent="0.2">
      <c r="A13" s="202">
        <v>3</v>
      </c>
      <c r="B13" s="206" t="s">
        <v>382</v>
      </c>
      <c r="C13" s="5"/>
      <c r="D13" s="5"/>
      <c r="E13" s="5"/>
      <c r="F13" s="5"/>
      <c r="G13" s="203"/>
      <c r="H13" s="167"/>
      <c r="I13" s="167"/>
      <c r="J13" s="165"/>
    </row>
    <row r="14" spans="1:10" x14ac:dyDescent="0.2">
      <c r="A14" s="15"/>
      <c r="C14" s="19" t="s">
        <v>9</v>
      </c>
      <c r="D14" s="4">
        <v>0</v>
      </c>
      <c r="E14" s="155"/>
      <c r="G14" s="162"/>
    </row>
    <row r="15" spans="1:10" x14ac:dyDescent="0.2">
      <c r="A15" s="15"/>
      <c r="C15" s="19" t="s">
        <v>10</v>
      </c>
      <c r="D15" s="4">
        <v>5</v>
      </c>
      <c r="E15" s="155"/>
      <c r="G15" s="162"/>
    </row>
    <row r="16" spans="1:10" x14ac:dyDescent="0.2">
      <c r="A16" s="15"/>
      <c r="E16" s="233">
        <f>IF(E14="x",D14,0) + IF(E15="x",D15,0)</f>
        <v>0</v>
      </c>
      <c r="F16">
        <f>E16*G16</f>
        <v>0</v>
      </c>
      <c r="G16" s="162">
        <f>IF(H13="x",0,IF(I13="x",0,A13))</f>
        <v>3</v>
      </c>
    </row>
    <row r="17" spans="1:10" x14ac:dyDescent="0.2">
      <c r="A17" s="15"/>
      <c r="G17" s="162"/>
    </row>
    <row r="18" spans="1:10" ht="25.5" x14ac:dyDescent="0.2">
      <c r="A18" s="204">
        <v>1</v>
      </c>
      <c r="B18" s="206" t="s">
        <v>383</v>
      </c>
      <c r="C18" s="5"/>
      <c r="D18" s="5"/>
      <c r="E18" s="5"/>
      <c r="F18" s="5"/>
      <c r="G18" s="203"/>
      <c r="H18" s="167"/>
      <c r="I18" s="167"/>
      <c r="J18" s="165"/>
    </row>
    <row r="19" spans="1:10" x14ac:dyDescent="0.2">
      <c r="A19" s="15"/>
      <c r="C19" s="19" t="s">
        <v>9</v>
      </c>
      <c r="D19" s="4">
        <v>5</v>
      </c>
      <c r="E19" s="155"/>
      <c r="G19" s="162"/>
    </row>
    <row r="20" spans="1:10" x14ac:dyDescent="0.2">
      <c r="A20" s="15"/>
      <c r="C20" s="19" t="s">
        <v>10</v>
      </c>
      <c r="D20" s="4">
        <v>0</v>
      </c>
      <c r="E20" s="155"/>
      <c r="G20" s="162"/>
    </row>
    <row r="21" spans="1:10" x14ac:dyDescent="0.2">
      <c r="A21" s="15"/>
      <c r="E21" s="233">
        <f>IF(E19="x",D19,0) + IF(E20="x",D20,0)</f>
        <v>0</v>
      </c>
      <c r="F21">
        <f>E21*G21</f>
        <v>0</v>
      </c>
      <c r="G21" s="162">
        <f>IF(H18="x",0,IF(I18="x",0,A18))</f>
        <v>1</v>
      </c>
    </row>
    <row r="22" spans="1:10" x14ac:dyDescent="0.2">
      <c r="A22" s="15"/>
      <c r="G22" s="162"/>
    </row>
    <row r="23" spans="1:10" x14ac:dyDescent="0.2">
      <c r="A23" s="204">
        <v>2</v>
      </c>
      <c r="B23" s="175" t="s">
        <v>384</v>
      </c>
      <c r="C23" s="5"/>
      <c r="D23" s="5"/>
      <c r="E23" s="5"/>
      <c r="F23" s="5"/>
      <c r="G23" s="203"/>
      <c r="H23" s="167"/>
      <c r="I23" s="167"/>
      <c r="J23" s="165"/>
    </row>
    <row r="24" spans="1:10" x14ac:dyDescent="0.2">
      <c r="A24" s="15"/>
      <c r="C24" s="19" t="s">
        <v>9</v>
      </c>
      <c r="D24" s="4">
        <v>0</v>
      </c>
      <c r="E24" s="155"/>
      <c r="G24" s="162"/>
    </row>
    <row r="25" spans="1:10" x14ac:dyDescent="0.2">
      <c r="A25" s="15"/>
      <c r="C25" s="19" t="s">
        <v>10</v>
      </c>
      <c r="D25" s="4">
        <v>5</v>
      </c>
      <c r="E25" s="155"/>
      <c r="G25" s="162"/>
    </row>
    <row r="26" spans="1:10" x14ac:dyDescent="0.2">
      <c r="A26" s="15"/>
      <c r="E26" s="233">
        <f>IF(E24="x",D24,0) + IF(E25="x",D25,0)</f>
        <v>0</v>
      </c>
      <c r="F26">
        <f>E26*G26</f>
        <v>0</v>
      </c>
      <c r="G26" s="162">
        <f>IF(H23="x",0,IF(I23="x",0,A23))</f>
        <v>2</v>
      </c>
    </row>
    <row r="27" spans="1:10" x14ac:dyDescent="0.2">
      <c r="A27" s="15"/>
      <c r="G27" s="162"/>
    </row>
    <row r="28" spans="1:10" ht="38.25" x14ac:dyDescent="0.2">
      <c r="A28" s="204">
        <v>2</v>
      </c>
      <c r="B28" s="182" t="s">
        <v>385</v>
      </c>
      <c r="C28" s="5"/>
      <c r="D28" s="5"/>
      <c r="E28" s="5"/>
      <c r="F28" s="5"/>
      <c r="G28" s="203"/>
      <c r="H28" s="167"/>
      <c r="I28" s="167"/>
      <c r="J28" s="165"/>
    </row>
    <row r="29" spans="1:10" x14ac:dyDescent="0.2">
      <c r="A29" s="15"/>
      <c r="C29" s="19" t="s">
        <v>9</v>
      </c>
      <c r="D29" s="4">
        <v>5</v>
      </c>
      <c r="E29" s="155"/>
      <c r="G29" s="162"/>
    </row>
    <row r="30" spans="1:10" x14ac:dyDescent="0.2">
      <c r="A30" s="15"/>
      <c r="C30" s="19" t="s">
        <v>10</v>
      </c>
      <c r="D30" s="4">
        <v>0</v>
      </c>
      <c r="E30" s="155"/>
      <c r="G30" s="162"/>
    </row>
    <row r="31" spans="1:10" x14ac:dyDescent="0.2">
      <c r="A31" s="15"/>
      <c r="E31" s="233">
        <f>IF(E29="x",D29,0) + IF(E30="x",D30,0)</f>
        <v>0</v>
      </c>
      <c r="F31">
        <f>E31*G31</f>
        <v>0</v>
      </c>
      <c r="G31" s="162">
        <f>IF(H28="x",0,IF(I28="x",0,A28))</f>
        <v>2</v>
      </c>
    </row>
    <row r="32" spans="1:10" x14ac:dyDescent="0.2">
      <c r="A32" s="15"/>
      <c r="G32" s="162"/>
    </row>
    <row r="33" spans="1:10" ht="25.5" x14ac:dyDescent="0.2">
      <c r="A33" s="204">
        <v>2</v>
      </c>
      <c r="B33" s="206" t="s">
        <v>386</v>
      </c>
      <c r="C33" s="5"/>
      <c r="D33" s="5"/>
      <c r="E33" s="5"/>
      <c r="F33" s="5"/>
      <c r="G33" s="203"/>
      <c r="H33" s="167"/>
      <c r="I33" s="167"/>
      <c r="J33" s="165"/>
    </row>
    <row r="34" spans="1:10" x14ac:dyDescent="0.2">
      <c r="A34" s="15"/>
      <c r="C34" s="19" t="s">
        <v>9</v>
      </c>
      <c r="D34" s="4">
        <v>1</v>
      </c>
      <c r="E34" s="155"/>
      <c r="G34" s="162"/>
    </row>
    <row r="35" spans="1:10" x14ac:dyDescent="0.2">
      <c r="A35" s="15"/>
      <c r="C35" s="19" t="s">
        <v>10</v>
      </c>
      <c r="D35" s="4">
        <v>5</v>
      </c>
      <c r="E35" s="155"/>
      <c r="G35" s="162"/>
    </row>
    <row r="36" spans="1:10" x14ac:dyDescent="0.2">
      <c r="A36" s="15"/>
      <c r="C36" s="19" t="s">
        <v>140</v>
      </c>
      <c r="D36" s="4">
        <v>0</v>
      </c>
      <c r="E36" s="155"/>
      <c r="G36" s="162"/>
    </row>
    <row r="37" spans="1:10" x14ac:dyDescent="0.2">
      <c r="A37" s="15"/>
      <c r="E37" s="233">
        <f>IF(E34="x",D34,0) + IF(E35="x",D35,0) + IF(E36="X",D36,0)</f>
        <v>0</v>
      </c>
      <c r="F37">
        <f>E37*G37</f>
        <v>0</v>
      </c>
      <c r="G37" s="162">
        <f>IF(H33="x",0,IF(I33="x",0,A33))</f>
        <v>2</v>
      </c>
    </row>
    <row r="38" spans="1:10" x14ac:dyDescent="0.2">
      <c r="A38" s="15"/>
      <c r="G38" s="162"/>
    </row>
    <row r="39" spans="1:10" x14ac:dyDescent="0.2">
      <c r="A39" s="202">
        <v>3</v>
      </c>
      <c r="B39" s="175" t="s">
        <v>387</v>
      </c>
      <c r="C39" s="5"/>
      <c r="D39" s="5"/>
      <c r="E39" s="5"/>
      <c r="F39" s="5"/>
      <c r="G39" s="203"/>
      <c r="H39" s="167"/>
      <c r="I39" s="167"/>
      <c r="J39" s="165"/>
    </row>
    <row r="40" spans="1:10" x14ac:dyDescent="0.2">
      <c r="A40" s="15"/>
      <c r="C40" s="19" t="s">
        <v>9</v>
      </c>
      <c r="D40" s="4">
        <v>1</v>
      </c>
      <c r="E40" s="155"/>
      <c r="G40" s="162"/>
    </row>
    <row r="41" spans="1:10" x14ac:dyDescent="0.2">
      <c r="A41" s="15"/>
      <c r="C41" s="19" t="s">
        <v>10</v>
      </c>
      <c r="D41" s="4">
        <v>5</v>
      </c>
      <c r="E41" s="155"/>
      <c r="G41" s="162"/>
    </row>
    <row r="42" spans="1:10" x14ac:dyDescent="0.2">
      <c r="A42" s="15"/>
      <c r="C42" s="19" t="s">
        <v>140</v>
      </c>
      <c r="D42" s="4">
        <v>0</v>
      </c>
      <c r="E42" s="155"/>
      <c r="G42" s="162"/>
    </row>
    <row r="43" spans="1:10" x14ac:dyDescent="0.2">
      <c r="A43" s="15"/>
      <c r="E43" s="233">
        <f>IF(E40="x",D40,0) + IF(E41="x",D41,0) + IF(E42="X",D42,0)</f>
        <v>0</v>
      </c>
      <c r="F43">
        <f>E43*G43</f>
        <v>0</v>
      </c>
      <c r="G43" s="162">
        <f>IF(H39="x",0,IF(I39="x",0,A39))</f>
        <v>3</v>
      </c>
    </row>
    <row r="44" spans="1:10" ht="13.5" thickBot="1" x14ac:dyDescent="0.25">
      <c r="A44" s="15"/>
      <c r="G44" s="162"/>
      <c r="H44" s="34">
        <f>COUNTA(H5:H43)</f>
        <v>0</v>
      </c>
      <c r="I44" s="34">
        <f>COUNTA(I5:I43)</f>
        <v>0</v>
      </c>
      <c r="J44" s="3"/>
    </row>
    <row r="45" spans="1:10" ht="13.5" thickTop="1" x14ac:dyDescent="0.2">
      <c r="A45" s="15"/>
    </row>
    <row r="46" spans="1:10" x14ac:dyDescent="0.2">
      <c r="A46" s="15"/>
    </row>
    <row r="47" spans="1:10" x14ac:dyDescent="0.2">
      <c r="A47" s="15"/>
    </row>
    <row r="48" spans="1:10" x14ac:dyDescent="0.2">
      <c r="A48" s="15"/>
    </row>
  </sheetData>
  <sheetProtection algorithmName="SHA-512" hashValue="pil2dV6qgwu/9kGj8oNfzwXO6NMBA9B9nvO2dcPfreZnJDRL7TUhmOKTB2AEgiOwitQ7zf5ScSPh68INn9WX5A==" saltValue="wnauS4NL/KCltwVUaNr30A==" spinCount="100000" sheet="1" objects="1" scenarios="1" selectLockedCells="1"/>
  <mergeCells count="4">
    <mergeCell ref="B3:E4"/>
    <mergeCell ref="H3:H4"/>
    <mergeCell ref="I3:I4"/>
    <mergeCell ref="J3:J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showGridLines="0" zoomScale="110" zoomScaleNormal="110" workbookViewId="0">
      <selection activeCell="H7" sqref="H7"/>
    </sheetView>
  </sheetViews>
  <sheetFormatPr defaultColWidth="8.7109375" defaultRowHeight="12.75" x14ac:dyDescent="0.2"/>
  <cols>
    <col min="1" max="1" width="3.85546875" customWidth="1"/>
    <col min="2" max="2" width="42.7109375" customWidth="1"/>
    <col min="3" max="3" width="31.5703125" customWidth="1"/>
    <col min="4" max="4" width="9.85546875" customWidth="1"/>
    <col min="5" max="5" width="10.5703125" customWidth="1"/>
    <col min="7" max="7" width="0" hidden="1" customWidth="1"/>
    <col min="10" max="10" width="19.140625" customWidth="1"/>
  </cols>
  <sheetData>
    <row r="1" spans="1:10" x14ac:dyDescent="0.2">
      <c r="J1" s="73" t="s">
        <v>299</v>
      </c>
    </row>
    <row r="2" spans="1:10" x14ac:dyDescent="0.2">
      <c r="B2" s="8" t="s">
        <v>0</v>
      </c>
      <c r="C2" s="8" t="s">
        <v>27</v>
      </c>
      <c r="D2" s="8" t="s">
        <v>13</v>
      </c>
      <c r="E2" s="10" t="s">
        <v>134</v>
      </c>
    </row>
    <row r="3" spans="1:10" ht="13.5" thickBot="1" x14ac:dyDescent="0.25">
      <c r="B3" s="8"/>
    </row>
    <row r="4" spans="1:10" ht="13.5" thickTop="1" x14ac:dyDescent="0.2">
      <c r="A4" s="43" t="s">
        <v>1</v>
      </c>
      <c r="B4" s="256" t="s">
        <v>218</v>
      </c>
      <c r="C4" s="256"/>
      <c r="D4" s="256"/>
      <c r="E4" s="256"/>
      <c r="F4" s="12" t="s">
        <v>3</v>
      </c>
      <c r="G4" s="169" t="s">
        <v>1</v>
      </c>
      <c r="H4" s="258" t="s">
        <v>8</v>
      </c>
      <c r="I4" s="263" t="s">
        <v>7</v>
      </c>
      <c r="J4" s="260" t="s">
        <v>2</v>
      </c>
    </row>
    <row r="5" spans="1:10" ht="13.5" thickBot="1" x14ac:dyDescent="0.25">
      <c r="A5" s="42"/>
      <c r="B5" s="257"/>
      <c r="C5" s="257"/>
      <c r="D5" s="257"/>
      <c r="E5" s="257"/>
      <c r="F5" s="2">
        <f>IF(E9="x", 0,(SUM(F6:F21)/SUM(G6:G21)))</f>
        <v>0</v>
      </c>
      <c r="G5" s="170"/>
      <c r="H5" s="259"/>
      <c r="I5" s="266"/>
      <c r="J5" s="261"/>
    </row>
    <row r="6" spans="1:10" ht="13.5" thickTop="1" x14ac:dyDescent="0.2">
      <c r="A6" s="15"/>
      <c r="G6" s="162"/>
    </row>
    <row r="7" spans="1:10" ht="25.5" x14ac:dyDescent="0.2">
      <c r="A7" s="202">
        <v>3</v>
      </c>
      <c r="B7" s="212" t="s">
        <v>388</v>
      </c>
      <c r="C7" s="5"/>
      <c r="D7" s="5"/>
      <c r="E7" s="5"/>
      <c r="F7" s="5"/>
      <c r="G7" s="203"/>
      <c r="H7" s="167"/>
      <c r="I7" s="167"/>
      <c r="J7" s="165" t="str">
        <f>IF(E9="x",J1,"")</f>
        <v/>
      </c>
    </row>
    <row r="8" spans="1:10" ht="33.75" x14ac:dyDescent="0.2">
      <c r="A8" s="15"/>
      <c r="B8" s="142" t="s">
        <v>273</v>
      </c>
      <c r="C8" s="45" t="s">
        <v>9</v>
      </c>
      <c r="D8" s="4">
        <v>5</v>
      </c>
      <c r="E8" s="166"/>
      <c r="G8" s="162"/>
    </row>
    <row r="9" spans="1:10" x14ac:dyDescent="0.2">
      <c r="A9" s="15"/>
      <c r="C9" s="45" t="s">
        <v>10</v>
      </c>
      <c r="D9" s="4">
        <v>0</v>
      </c>
      <c r="E9" s="166"/>
      <c r="G9" s="162"/>
    </row>
    <row r="10" spans="1:10" x14ac:dyDescent="0.2">
      <c r="A10" s="15"/>
      <c r="E10" s="232">
        <f>IF(E8="x",D8,0) + IF(E9="x",D9,0)</f>
        <v>0</v>
      </c>
      <c r="F10">
        <f>E10*G10</f>
        <v>0</v>
      </c>
      <c r="G10" s="162">
        <f>IF(H7="x",0,IF(I7="x",0,A7))</f>
        <v>3</v>
      </c>
    </row>
    <row r="11" spans="1:10" ht="38.25" x14ac:dyDescent="0.2">
      <c r="A11" s="202">
        <v>3</v>
      </c>
      <c r="B11" s="206" t="s">
        <v>389</v>
      </c>
      <c r="C11" s="5"/>
      <c r="D11" s="5"/>
      <c r="E11" s="5"/>
      <c r="F11" s="5"/>
      <c r="G11" s="203"/>
      <c r="H11" s="167"/>
      <c r="I11" s="167"/>
      <c r="J11" s="165"/>
    </row>
    <row r="12" spans="1:10" x14ac:dyDescent="0.2">
      <c r="A12" s="15"/>
      <c r="C12" s="19" t="s">
        <v>174</v>
      </c>
      <c r="D12" s="4">
        <v>5</v>
      </c>
      <c r="E12" s="166"/>
      <c r="G12" s="162"/>
    </row>
    <row r="13" spans="1:10" x14ac:dyDescent="0.2">
      <c r="A13" s="15"/>
      <c r="C13" s="19" t="s">
        <v>176</v>
      </c>
      <c r="D13" s="4">
        <v>3</v>
      </c>
      <c r="E13" s="155"/>
      <c r="G13" s="162"/>
    </row>
    <row r="14" spans="1:10" x14ac:dyDescent="0.2">
      <c r="A14" s="15"/>
      <c r="C14" s="19" t="s">
        <v>175</v>
      </c>
      <c r="D14" s="4">
        <v>0</v>
      </c>
      <c r="E14" s="155"/>
      <c r="G14" s="162"/>
    </row>
    <row r="15" spans="1:10" x14ac:dyDescent="0.2">
      <c r="A15" s="15"/>
      <c r="E15" s="232">
        <f>IF(E12="x",D12,0) + IF(E13="x",D13,0) + IF(E14="X",D14,0)</f>
        <v>0</v>
      </c>
      <c r="F15">
        <f>E15*G15</f>
        <v>0</v>
      </c>
      <c r="G15" s="162">
        <f>IF(H11="x",0,IF(I11="x",0,A11))</f>
        <v>3</v>
      </c>
    </row>
    <row r="16" spans="1:10" x14ac:dyDescent="0.2">
      <c r="A16" s="204">
        <v>1</v>
      </c>
      <c r="B16" s="175" t="s">
        <v>390</v>
      </c>
      <c r="C16" s="5"/>
      <c r="D16" s="5"/>
      <c r="E16" s="5"/>
      <c r="F16" s="5"/>
      <c r="G16" s="203"/>
      <c r="H16" s="167"/>
      <c r="I16" s="167"/>
      <c r="J16" s="165"/>
    </row>
    <row r="17" spans="1:10" x14ac:dyDescent="0.2">
      <c r="A17" s="15"/>
      <c r="B17" s="9"/>
      <c r="C17" s="19" t="s">
        <v>177</v>
      </c>
      <c r="D17" s="4">
        <v>5</v>
      </c>
      <c r="E17" s="155"/>
      <c r="G17" s="162"/>
    </row>
    <row r="18" spans="1:10" x14ac:dyDescent="0.2">
      <c r="A18" s="15"/>
      <c r="C18" s="19" t="s">
        <v>178</v>
      </c>
      <c r="D18" s="4">
        <v>1</v>
      </c>
      <c r="E18" s="155"/>
      <c r="G18" s="162"/>
    </row>
    <row r="19" spans="1:10" x14ac:dyDescent="0.2">
      <c r="A19" s="15"/>
      <c r="C19" s="19" t="s">
        <v>179</v>
      </c>
      <c r="D19" s="4">
        <v>5</v>
      </c>
      <c r="E19" s="155"/>
      <c r="G19" s="162"/>
    </row>
    <row r="20" spans="1:10" x14ac:dyDescent="0.2">
      <c r="A20" s="15"/>
      <c r="E20" s="233">
        <f>IF(E17="x",D17,0) + IF(E18="x",D18,0) + IF(E19="X",D19,0)</f>
        <v>0</v>
      </c>
      <c r="F20">
        <f>E20*G20</f>
        <v>0</v>
      </c>
      <c r="G20" s="162">
        <f>IF(H16="x",0,IF(I16="x",0,A16))</f>
        <v>1</v>
      </c>
    </row>
    <row r="21" spans="1:10" ht="13.5" thickBot="1" x14ac:dyDescent="0.25">
      <c r="A21" s="15"/>
      <c r="G21" s="162"/>
      <c r="H21" s="34">
        <f>COUNTA(H6:H20)</f>
        <v>0</v>
      </c>
      <c r="I21" s="34">
        <f>COUNTA(I6:I20)</f>
        <v>0</v>
      </c>
      <c r="J21" s="3"/>
    </row>
    <row r="22" spans="1:10" ht="13.5" thickTop="1" x14ac:dyDescent="0.2">
      <c r="A22" s="15"/>
    </row>
    <row r="23" spans="1:10" x14ac:dyDescent="0.2">
      <c r="A23" s="15"/>
    </row>
    <row r="24" spans="1:10" x14ac:dyDescent="0.2">
      <c r="A24" s="15"/>
    </row>
    <row r="25" spans="1:10" x14ac:dyDescent="0.2">
      <c r="A25" s="15"/>
    </row>
  </sheetData>
  <sheetProtection algorithmName="SHA-512" hashValue="GBaTlpq7uvTj8/rPpeCBR4tiQ61j8DHjuRbZoW+zbuhQr/6LWZdKF190Gn+wI0F21zxw4moWiqyZSyL7vOTkJQ==" saltValue="ycBWpeYrbNxp2GqUZuW6IA==" spinCount="100000" sheet="1" objects="1" scenarios="1" selectLockedCells="1"/>
  <mergeCells count="4">
    <mergeCell ref="B4:E5"/>
    <mergeCell ref="H4:H5"/>
    <mergeCell ref="I4:I5"/>
    <mergeCell ref="J4:J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Deckblatt</vt:lpstr>
      <vt:lpstr>Hinweise, Informationen</vt:lpstr>
      <vt:lpstr>Autoren</vt:lpstr>
      <vt:lpstr>Auswertung</vt:lpstr>
      <vt:lpstr>Betriebsdaten</vt:lpstr>
      <vt:lpstr>Bau- und Verfahrenshygiene</vt:lpstr>
      <vt:lpstr>Auslauf</vt:lpstr>
      <vt:lpstr>Transporthygiene</vt:lpstr>
      <vt:lpstr>Futter und Tränkewasser  </vt:lpstr>
      <vt:lpstr>Reinigung und Desinfektion </vt:lpstr>
      <vt:lpstr>Entsorgung</vt:lpstr>
      <vt:lpstr>Quarantäne, Krankenisolierung</vt:lpstr>
      <vt:lpstr>Leitung, Organisation</vt:lpstr>
      <vt:lpstr>Literatur</vt:lpstr>
      <vt:lpstr>'Hinweise, Informationen'!_Hlk116975887</vt:lpstr>
    </vt:vector>
  </TitlesOfParts>
  <Company>Freie Universität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 Kühl</dc:creator>
  <cp:lastModifiedBy>Ceruti, Arianna</cp:lastModifiedBy>
  <cp:lastPrinted>2011-11-25T12:26:27Z</cp:lastPrinted>
  <dcterms:created xsi:type="dcterms:W3CDTF">2011-11-17T09:14:48Z</dcterms:created>
  <dcterms:modified xsi:type="dcterms:W3CDTF">2024-09-04T10:52:48Z</dcterms:modified>
</cp:coreProperties>
</file>